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defaultThemeVersion="166925"/>
  <mc:AlternateContent xmlns:mc="http://schemas.openxmlformats.org/markup-compatibility/2006">
    <mc:Choice Requires="x15">
      <x15ac:absPath xmlns:x15ac="http://schemas.microsoft.com/office/spreadsheetml/2010/11/ac" url="https://psmfcorg-my.sharepoint.com/personal/jchelberg_psmfc_org/Documents/"/>
    </mc:Choice>
  </mc:AlternateContent>
  <xr:revisionPtr revIDLastSave="5" documentId="8_{51A03F12-F4AB-414A-BEC5-BE6372CDF97D}" xr6:coauthVersionLast="47" xr6:coauthVersionMax="47" xr10:uidLastSave="{6D5CCEB9-8EAA-41FA-89AA-A6E8D3E650B3}"/>
  <bookViews>
    <workbookView xWindow="-120" yWindow="-120" windowWidth="29040" windowHeight="15720"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D14" i="2" l="1"/>
  <c r="D15" i="2"/>
  <c r="D16" i="2"/>
  <c r="D11" i="2"/>
  <c r="D13" i="2" l="1"/>
  <c r="D12" i="2"/>
  <c r="D10" i="2" l="1"/>
  <c r="K9" i="2" l="1"/>
  <c r="D9" i="2" l="1"/>
  <c r="D8" i="2" l="1"/>
  <c r="D7" i="2"/>
  <c r="D3" i="2" l="1"/>
  <c r="D4" i="2"/>
  <c r="D5" i="2"/>
  <c r="D6" i="2"/>
  <c r="D2" i="2"/>
  <c r="C21" i="6" l="1"/>
  <c r="X26" i="6"/>
  <c r="W26" i="6"/>
  <c r="Z24" i="6"/>
  <c r="Y24" i="6"/>
  <c r="W24" i="6" s="1"/>
  <c r="A23" i="6"/>
  <c r="T21" i="6"/>
  <c r="S21" i="6"/>
  <c r="Y20" i="6"/>
  <c r="W20" i="6"/>
  <c r="U20" i="6"/>
  <c r="Y19" i="6"/>
  <c r="W19" i="6"/>
  <c r="U19" i="6"/>
  <c r="Y18" i="6"/>
  <c r="W18" i="6"/>
  <c r="U18" i="6"/>
  <c r="Y17" i="6"/>
  <c r="W17" i="6"/>
  <c r="U17" i="6"/>
  <c r="AA17" i="6" s="1"/>
  <c r="Y16" i="6"/>
  <c r="W16" i="6"/>
  <c r="U16" i="6"/>
  <c r="Y15" i="6"/>
  <c r="W15" i="6"/>
  <c r="U15" i="6"/>
  <c r="Y14" i="6"/>
  <c r="W14" i="6"/>
  <c r="U14" i="6"/>
  <c r="AA14" i="6" s="1"/>
  <c r="Y13" i="6"/>
  <c r="W13" i="6"/>
  <c r="U13" i="6"/>
  <c r="Y12" i="6"/>
  <c r="W12" i="6"/>
  <c r="U12" i="6"/>
  <c r="Y11" i="6"/>
  <c r="W11" i="6"/>
  <c r="U11" i="6"/>
  <c r="Y10" i="6"/>
  <c r="W10" i="6"/>
  <c r="U10" i="6"/>
  <c r="AA10" i="6" s="1"/>
  <c r="Y9" i="6"/>
  <c r="W9" i="6"/>
  <c r="U9" i="6"/>
  <c r="Y8" i="6"/>
  <c r="W8" i="6"/>
  <c r="U8" i="6"/>
  <c r="U34" i="6"/>
  <c r="W34" i="6"/>
  <c r="Y34" i="6"/>
  <c r="U35" i="6"/>
  <c r="W35" i="6"/>
  <c r="Y35" i="6"/>
  <c r="U36" i="6"/>
  <c r="W36" i="6"/>
  <c r="Y36" i="6"/>
  <c r="U37" i="6"/>
  <c r="AA37" i="6" s="1"/>
  <c r="W37" i="6"/>
  <c r="Y37" i="6"/>
  <c r="U38" i="6"/>
  <c r="W38" i="6"/>
  <c r="Y38" i="6"/>
  <c r="U39" i="6"/>
  <c r="W39" i="6"/>
  <c r="Y39" i="6"/>
  <c r="AA39" i="6"/>
  <c r="U40" i="6"/>
  <c r="W40" i="6"/>
  <c r="Y40" i="6"/>
  <c r="U41" i="6"/>
  <c r="W41" i="6"/>
  <c r="Y41" i="6"/>
  <c r="U42" i="6"/>
  <c r="W42" i="6"/>
  <c r="Y42" i="6"/>
  <c r="U43" i="6"/>
  <c r="W43" i="6"/>
  <c r="Y43" i="6"/>
  <c r="U44" i="6"/>
  <c r="W44" i="6"/>
  <c r="AA44" i="6" s="1"/>
  <c r="Y44" i="6"/>
  <c r="U45" i="6"/>
  <c r="W45" i="6"/>
  <c r="Y45" i="6"/>
  <c r="U46" i="6"/>
  <c r="AA46" i="6" s="1"/>
  <c r="W46" i="6"/>
  <c r="Y46" i="6"/>
  <c r="B47" i="6"/>
  <c r="H47" i="6"/>
  <c r="J47" i="6"/>
  <c r="K47" i="6"/>
  <c r="L47" i="6"/>
  <c r="M47" i="6"/>
  <c r="P47" i="6"/>
  <c r="Q47" i="6"/>
  <c r="R47" i="6"/>
  <c r="S47" i="6"/>
  <c r="T47" i="6"/>
  <c r="A49" i="6"/>
  <c r="Y50" i="6"/>
  <c r="Z50" i="6"/>
  <c r="X50" i="6" s="1"/>
  <c r="W52" i="6"/>
  <c r="X52" i="6"/>
  <c r="AA36" i="6" l="1"/>
  <c r="AA43" i="6"/>
  <c r="AA34" i="6"/>
  <c r="W21" i="6"/>
  <c r="X24" i="6"/>
  <c r="U47" i="6"/>
  <c r="V36" i="6" s="1"/>
  <c r="AA16" i="6"/>
  <c r="AA18" i="6"/>
  <c r="W50" i="6"/>
  <c r="AA42" i="6"/>
  <c r="AA41" i="6"/>
  <c r="AA20" i="6"/>
  <c r="AA13" i="6"/>
  <c r="AA15" i="6"/>
  <c r="Z25" i="6"/>
  <c r="U21" i="6"/>
  <c r="V9" i="6" s="1"/>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AI488" i="6" s="1"/>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A67" i="6" l="1"/>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E539" i="6" s="1"/>
  <c r="AA62" i="6"/>
  <c r="AA69" i="6"/>
  <c r="X478" i="6"/>
  <c r="Y474" i="6" s="1"/>
  <c r="AB154" i="6"/>
  <c r="AC144" i="6" s="1"/>
  <c r="AC450" i="6"/>
  <c r="AD449" i="6" s="1"/>
  <c r="AA131" i="6"/>
  <c r="AC466" i="6"/>
  <c r="AI306" i="6"/>
  <c r="Z77" i="6"/>
  <c r="AA64" i="6"/>
  <c r="AA158" i="6"/>
  <c r="Y73" i="6"/>
  <c r="AA93" i="6"/>
  <c r="W100" i="6"/>
  <c r="X89" i="6" s="1"/>
  <c r="AA130" i="6"/>
  <c r="T127" i="6"/>
  <c r="U114" i="6" s="1"/>
  <c r="U118" i="6"/>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AC477" i="6"/>
  <c r="Z132" i="6"/>
  <c r="Z127" i="6"/>
  <c r="AA125" i="6" s="1"/>
  <c r="S208" i="6"/>
  <c r="T206" i="6" s="1"/>
  <c r="AI205" i="6"/>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Z387" i="6"/>
  <c r="AF454" i="6"/>
  <c r="AD454" i="6" s="1"/>
  <c r="Z513" i="6"/>
  <c r="X181" i="6"/>
  <c r="Y172" i="6" s="1"/>
  <c r="AD262" i="6"/>
  <c r="AE255" i="6" s="1"/>
  <c r="AA396" i="6"/>
  <c r="AB391" i="6" s="1"/>
  <c r="X423" i="6"/>
  <c r="Y421" i="6" s="1"/>
  <c r="AF262" i="6"/>
  <c r="AG178" i="6" s="1"/>
  <c r="AG170" i="6"/>
  <c r="X342" i="6"/>
  <c r="Y330" i="6" s="1"/>
  <c r="AH541" i="6"/>
  <c r="AI534" i="6" s="1"/>
  <c r="AB620" i="6"/>
  <c r="AC611" i="6" s="1"/>
  <c r="AE253" i="6"/>
  <c r="AH241" i="6"/>
  <c r="AD412" i="6"/>
  <c r="AI214" i="6"/>
  <c r="AB399" i="6"/>
  <c r="W428" i="6"/>
  <c r="U471" i="6"/>
  <c r="AV483" i="6"/>
  <c r="AW483" i="6" s="1"/>
  <c r="Z562" i="6" s="1"/>
  <c r="AV484" i="6"/>
  <c r="AV481" i="6"/>
  <c r="AV482" i="6"/>
  <c r="AV480" i="6"/>
  <c r="AH460" i="6"/>
  <c r="AA508" i="6"/>
  <c r="AB499" i="6" s="1"/>
  <c r="AE595" i="6"/>
  <c r="AC595" i="6" s="1"/>
  <c r="Z620" i="6"/>
  <c r="AA619" i="6" s="1"/>
  <c r="Z535" i="6"/>
  <c r="AA523" i="6" s="1"/>
  <c r="AF538" i="6"/>
  <c r="AD538" i="6" s="1"/>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C232" i="6"/>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S363" i="6"/>
  <c r="AI451" i="6"/>
  <c r="AA249" i="6" l="1"/>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<sst xmlns="http://schemas.openxmlformats.org/spreadsheetml/2006/main" count="5632" uniqueCount="345">
  <si>
    <t>Date</t>
  </si>
  <si>
    <t>River Section</t>
  </si>
  <si>
    <t>Water Temperature</t>
  </si>
  <si>
    <t>Water Clarity</t>
  </si>
  <si>
    <t>Crew</t>
  </si>
  <si>
    <t>Comments</t>
  </si>
  <si>
    <t>JR, CK, BS</t>
  </si>
  <si>
    <t/>
  </si>
  <si>
    <t>JR, BB</t>
  </si>
  <si>
    <t>JR, BB, LL</t>
  </si>
  <si>
    <t>JR, BB, JD</t>
  </si>
  <si>
    <t>JR, BB, BS</t>
  </si>
  <si>
    <t>KAYAK SURVEY</t>
  </si>
  <si>
    <t>JR, BB, CK</t>
  </si>
  <si>
    <t>JR, BB. BS</t>
  </si>
  <si>
    <t xml:space="preserve">could not finish survey fully, stopped at ARP </t>
  </si>
  <si>
    <t>JR, BB, MS</t>
  </si>
  <si>
    <t xml:space="preserve">JR, BB </t>
  </si>
  <si>
    <t>JR, BB, SM</t>
  </si>
  <si>
    <t>JR BB BS BC</t>
  </si>
  <si>
    <t>JR BS</t>
  </si>
  <si>
    <t>RB, JC, CS</t>
  </si>
  <si>
    <t>JR BB</t>
  </si>
  <si>
    <t>JR, BB, CS</t>
  </si>
  <si>
    <t>BB, BC, JS</t>
  </si>
  <si>
    <t>BB, CS</t>
  </si>
  <si>
    <t>JR, BB, CN</t>
  </si>
  <si>
    <t>BB, CN, WS, JS</t>
  </si>
  <si>
    <t xml:space="preserve">KAYAK SURVEY </t>
  </si>
  <si>
    <t>JR, BB, JS</t>
  </si>
  <si>
    <t>JR BC</t>
  </si>
  <si>
    <t>Fish on Redd at RM 288.5 RL below Dead Dog.</t>
  </si>
  <si>
    <t>ID#</t>
  </si>
  <si>
    <t>Redd Number</t>
  </si>
  <si>
    <t>Born on Date</t>
  </si>
  <si>
    <t>Date of Emergence</t>
  </si>
  <si>
    <t>locations</t>
  </si>
  <si>
    <t>Initial Time</t>
  </si>
  <si>
    <t>Initial Depth</t>
  </si>
  <si>
    <t>Initial Flow (KWK)</t>
  </si>
  <si>
    <t>Initial Flow (KES)</t>
  </si>
  <si>
    <t>Latitude</t>
  </si>
  <si>
    <t>Longitude</t>
  </si>
  <si>
    <t>Redd River Mile</t>
  </si>
  <si>
    <t>#Days to Emerge</t>
  </si>
  <si>
    <t>4141-24-W</t>
  </si>
  <si>
    <t>Sec 3, RL Golf Course</t>
  </si>
  <si>
    <t>10:01</t>
  </si>
  <si>
    <t>4142-24-W</t>
  </si>
  <si>
    <t>Sec 3, RR Kutras Corner</t>
  </si>
  <si>
    <t>12:14</t>
  </si>
  <si>
    <t>4143-24-W</t>
  </si>
  <si>
    <t>Sec 2, RR Kayak Ramp</t>
  </si>
  <si>
    <t>12:55</t>
  </si>
  <si>
    <t>4145-24-W</t>
  </si>
  <si>
    <t>12:32</t>
  </si>
  <si>
    <t>4148-24-W</t>
  </si>
  <si>
    <t>Sec 2, RR Sundial Bridge</t>
  </si>
  <si>
    <t>9:56</t>
  </si>
  <si>
    <t>4150-24-W</t>
  </si>
  <si>
    <t>10:22</t>
  </si>
  <si>
    <t>4151-24-W</t>
  </si>
  <si>
    <t>4152-24-W</t>
  </si>
  <si>
    <t>4153-24-W</t>
  </si>
  <si>
    <t>4154-24-W</t>
  </si>
  <si>
    <t>4155-24-W</t>
  </si>
  <si>
    <t>4156-24-W</t>
  </si>
  <si>
    <t>4157-24-W</t>
  </si>
  <si>
    <t>Sec 2, RR Market Street Gravel</t>
  </si>
  <si>
    <t>4158-24-W</t>
  </si>
  <si>
    <t>4159-24-W</t>
  </si>
  <si>
    <t>4160-24-W</t>
  </si>
  <si>
    <t>DATE</t>
  </si>
  <si>
    <t>FROM</t>
  </si>
  <si>
    <t>TO</t>
  </si>
  <si>
    <t>ID</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</si>
  <si>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</si>
  <si>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</si>
  <si>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</si>
  <si>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</si>
  <si>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</si>
  <si>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</si>
  <si>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</si>
  <si>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</si>
  <si>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</si>
  <si>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</si>
  <si>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</si>
  <si>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REDD ID</t>
  </si>
  <si>
    <t>Initial</t>
  </si>
  <si>
    <t>OK</t>
  </si>
  <si>
    <t xml:space="preserve">Sec 3, RL Golf Course </t>
  </si>
  <si>
    <t>trampled</t>
  </si>
  <si>
    <t>Sec 2, RR Below Sundial</t>
  </si>
  <si>
    <t>Year 2024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</si>
  <si>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</si>
  <si>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</si>
  <si>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</si>
  <si>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</si>
  <si>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 xml:space="preserve">helo </t>
  </si>
  <si>
    <t>Visibility</t>
  </si>
  <si>
    <t>fair</t>
  </si>
  <si>
    <t>good</t>
  </si>
  <si>
    <t>excellent</t>
  </si>
  <si>
    <t>TOTALS</t>
  </si>
  <si>
    <t xml:space="preserve"> FLOW (noon) from Keswick (KWK)</t>
  </si>
  <si>
    <t>Late-Fall redds in this box are from Early this year and Late in previous year.</t>
  </si>
  <si>
    <t>Race</t>
  </si>
  <si>
    <t>Winter</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</si>
  <si>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</si>
  <si>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</si>
  <si>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</si>
  <si>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</si>
  <si>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</si>
  <si>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</si>
  <si>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</si>
  <si>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</si>
  <si>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</si>
  <si>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</si>
  <si>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</si>
  <si>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</si>
  <si>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</si>
  <si>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Battle Creek to Jellys Ferry Br.</t>
  </si>
  <si>
    <t>Jellys Ferry Br. to Bend Bridge</t>
  </si>
  <si>
    <t>n/s</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</si>
  <si>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</si>
  <si>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</si>
  <si>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</si>
  <si>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</si>
  <si>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</si>
  <si>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</si>
  <si>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</si>
  <si>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</si>
  <si>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</si>
  <si>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</si>
  <si>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</si>
  <si>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</si>
  <si>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</si>
  <si>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</si>
  <si>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</si>
  <si>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</si>
  <si>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</si>
  <si>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</si>
  <si>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</si>
  <si>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</si>
  <si>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</si>
  <si>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</si>
  <si>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</si>
  <si>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2023 Aerial Redd Counts (New redds only)</t>
  </si>
  <si>
    <t>Fair</t>
  </si>
  <si>
    <t>Good</t>
  </si>
  <si>
    <t>Excellent</t>
  </si>
  <si>
    <t>Poor</t>
  </si>
  <si>
    <t>WInter</t>
  </si>
  <si>
    <t>Spring</t>
  </si>
  <si>
    <t>WR above Clr</t>
  </si>
  <si>
    <t>Year 2022 Aerial Redd Counts (New redds only)</t>
  </si>
  <si>
    <t>excel</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</si>
  <si>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</si>
  <si>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</si>
  <si>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</si>
  <si>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</si>
  <si>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</si>
  <si>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</si>
  <si>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</si>
  <si>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</si>
  <si>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</si>
  <si>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</si>
  <si>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</si>
  <si>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</si>
  <si>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</si>
  <si>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</si>
  <si>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</si>
  <si>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</si>
  <si>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</si>
  <si>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does not include 1 SR redd noted above CC pwr line</t>
  </si>
  <si>
    <t>WR below Clr</t>
  </si>
  <si>
    <t>bad weather south of Woodson</t>
  </si>
  <si>
    <t>KES flow</t>
  </si>
  <si>
    <t>n/s indicates not surveyed</t>
  </si>
  <si>
    <t>Flight cut short do not use</t>
  </si>
  <si>
    <t>Helo all years (2011-18)  avg total hours</t>
  </si>
  <si>
    <t>Year 2017 Aerial Redd Counts (New redds only)</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</si>
  <si>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</si>
  <si>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</si>
  <si>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</si>
  <si>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</si>
  <si>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</si>
  <si>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</si>
  <si>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</si>
  <si>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</si>
  <si>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</si>
  <si>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</si>
  <si>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</si>
  <si>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</si>
  <si>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</si>
  <si>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</si>
  <si>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</si>
  <si>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</si>
  <si>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</si>
  <si>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</si>
  <si>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</si>
  <si>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</si>
  <si>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</si>
  <si>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</si>
  <si>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</si>
  <si>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</si>
  <si>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</si>
  <si>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</si>
  <si>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</si>
  <si>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</si>
  <si>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</si>
  <si>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</si>
  <si>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</si>
  <si>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</si>
  <si>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</si>
  <si>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</si>
  <si>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</si>
  <si>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</si>
  <si>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</si>
  <si>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</si>
  <si>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</si>
  <si>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</si>
  <si>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</si>
  <si>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</si>
  <si>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</si>
  <si>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</si>
  <si>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</si>
  <si>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</si>
  <si>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</si>
  <si>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</si>
  <si>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</si>
  <si>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</si>
  <si>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</si>
  <si>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</si>
  <si>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t>DEWATERED 2008 Fall run redds</t>
  </si>
  <si>
    <t>1-11 to 2-2-09</t>
  </si>
  <si>
    <t>foot</t>
  </si>
  <si>
    <r>
      <t>Fall Run</t>
    </r>
    <r>
      <rPr>
        <sz val="10"/>
        <rFont val="Arial"/>
        <family val="2"/>
      </rPr>
      <t xml:space="preserve"> carcass survey ends at Balls Ferry</t>
    </r>
  </si>
  <si>
    <t>Year 2010 Aerial Redd Counts (New redds only)</t>
  </si>
  <si>
    <t>very poor</t>
  </si>
  <si>
    <t>poor/good</t>
  </si>
  <si>
    <t>ppor/good</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</si>
  <si>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</si>
  <si>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</si>
  <si>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</si>
  <si>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</si>
  <si>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</si>
  <si>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</si>
  <si>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</si>
  <si>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</si>
  <si>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</si>
  <si>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</si>
  <si>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</si>
  <si>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</si>
  <si>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</si>
  <si>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</si>
  <si>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</si>
  <si>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</si>
  <si>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</si>
  <si>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</si>
  <si>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</si>
  <si>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</si>
  <si>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</si>
  <si>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</si>
  <si>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</si>
  <si>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</si>
  <si>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</si>
  <si>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</si>
  <si>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</si>
  <si>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</si>
  <si>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</si>
  <si>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This area to average the n/s section of fall run flight</t>
  </si>
  <si>
    <t>on 11/18/04</t>
  </si>
  <si>
    <t xml:space="preserve">totals above </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</si>
  <si>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</si>
  <si>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</si>
  <si>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</si>
  <si>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</si>
  <si>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</si>
  <si>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</si>
  <si>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</si>
  <si>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 of predicted redds</t>
  </si>
  <si>
    <t>13  additional redds estimated</t>
  </si>
  <si>
    <t>Year 2006 Aerial Redd Counts (New redds only)</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</si>
  <si>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</si>
  <si>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</si>
  <si>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note on 10/31/06 and 11/09/06 personnel reported poor visibility above the Clear Creek and Bonneyview respectively  on Sacto River</t>
  </si>
  <si>
    <t>Year 2005 Aerial Redd Counts (New redds only)</t>
  </si>
  <si>
    <t>Fall run (405 above and 3424 below)</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</si>
  <si>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</si>
  <si>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</si>
  <si>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</si>
  <si>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</si>
  <si>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</si>
  <si>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</si>
  <si>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</si>
  <si>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</si>
  <si>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</si>
  <si>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</si>
  <si>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</si>
  <si>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</si>
  <si>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</si>
  <si>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</si>
  <si>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</si>
  <si>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</si>
  <si>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</si>
  <si>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</si>
  <si>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</si>
  <si>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</si>
  <si>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</si>
  <si>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</si>
  <si>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</si>
  <si>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</si>
  <si>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</si>
  <si>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</si>
  <si>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</si>
  <si>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</si>
  <si>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</si>
  <si>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</si>
  <si>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</si>
  <si>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</si>
  <si>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</si>
  <si>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</si>
  <si>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</si>
  <si>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</si>
  <si>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</si>
  <si>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</si>
  <si>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</si>
  <si>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</si>
  <si>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</si>
  <si>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yearrun</t>
  </si>
  <si>
    <t>Redd_ID</t>
  </si>
  <si>
    <t>Born_Date</t>
  </si>
  <si>
    <t>Estimated_Emergence</t>
  </si>
  <si>
    <t>Born_depth</t>
  </si>
  <si>
    <t>status</t>
  </si>
  <si>
    <t>Born_flow_KWK</t>
  </si>
  <si>
    <t>Born_flow_KES</t>
  </si>
  <si>
    <t>location</t>
  </si>
  <si>
    <t>comments</t>
  </si>
  <si>
    <t>measurement_depth</t>
  </si>
  <si>
    <t>measurement_date</t>
  </si>
  <si>
    <t>measurement_KWK</t>
  </si>
  <si>
    <t>measurement_KES</t>
  </si>
  <si>
    <t>24-W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</si>
</sst>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6">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i/>
      <sz val="11"/>
      <name val="Times New Roman"/>
      <family val="1"/>
    </font>
    <font>
      <sz val="11"/>
      <color indexed="8"/>
      <name val="Calibri"/>
    </font>
    <font>
      <sz val="10"/>
      <color indexed="8"/>
      <name val="Arial"/>
    </font>
  </fonts>
  <fills count="47">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s>
  <borders count="118">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right/>
      <top/>
      <bottom style="thin">
        <color indexed="22"/>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thin">
        <color auto="1"/>
      </top>
      <bottom style="medium">
        <color indexed="64"/>
      </bottom>
      <diagonal/>
    </border>
    <border>
      <left/>
      <right style="thin">
        <color theme="0" tint="-0.249977111117893"/>
      </right>
      <top style="thin">
        <color indexed="64"/>
      </top>
      <bottom style="thin">
        <color indexed="64"/>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thin">
        <color indexed="22"/>
      </left>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medium">
        <color indexed="64"/>
      </left>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10">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2" fillId="0" borderId="0"/>
    <xf numFmtId="0" fontId="3" fillId="0" borderId="0"/>
    <xf numFmtId="0" fontId="45" fillId="0" borderId="0"/>
  </cellStyleXfs>
  <cellXfs count="738">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36" xfId="4" applyFont="1" applyBorder="1" applyAlignment="1">
      <alignment horizontal="left"/>
    </xf>
    <xf numFmtId="0" fontId="4" fillId="0" borderId="36"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37" xfId="4" applyFont="1" applyFill="1" applyBorder="1" applyAlignment="1">
      <alignment horizontal="right"/>
    </xf>
    <xf numFmtId="14" fontId="4" fillId="3" borderId="38" xfId="2" applyNumberFormat="1" applyFill="1" applyBorder="1" applyAlignment="1">
      <alignment horizontal="center"/>
    </xf>
    <xf numFmtId="14" fontId="4" fillId="3" borderId="38" xfId="4" applyNumberFormat="1" applyFill="1" applyBorder="1" applyAlignment="1">
      <alignment horizontal="center"/>
    </xf>
    <xf numFmtId="0" fontId="8" fillId="3" borderId="39" xfId="4" applyFont="1" applyFill="1" applyBorder="1" applyAlignment="1">
      <alignment horizontal="center"/>
    </xf>
    <xf numFmtId="0" fontId="8" fillId="3" borderId="40" xfId="4" applyFont="1" applyFill="1" applyBorder="1" applyAlignment="1">
      <alignment horizontal="center"/>
    </xf>
    <xf numFmtId="0" fontId="4" fillId="3" borderId="40" xfId="4" applyFill="1" applyBorder="1" applyAlignment="1">
      <alignment horizontal="center"/>
    </xf>
    <xf numFmtId="0" fontId="4" fillId="3" borderId="41" xfId="4" applyFill="1" applyBorder="1" applyAlignment="1">
      <alignment horizontal="center"/>
    </xf>
    <xf numFmtId="0" fontId="4" fillId="3" borderId="38" xfId="4" applyFill="1" applyBorder="1" applyAlignment="1">
      <alignment horizontal="center"/>
    </xf>
    <xf numFmtId="0" fontId="4" fillId="3" borderId="38" xfId="4" applyFill="1" applyBorder="1"/>
    <xf numFmtId="0" fontId="4" fillId="3" borderId="42" xfId="4" applyFill="1" applyBorder="1"/>
    <xf numFmtId="0" fontId="11" fillId="3" borderId="36" xfId="4" applyFont="1" applyFill="1" applyBorder="1"/>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8" fillId="3" borderId="45" xfId="4" applyFont="1" applyFill="1" applyBorder="1"/>
    <xf numFmtId="0" fontId="13" fillId="4" borderId="46" xfId="4" applyFont="1" applyFill="1" applyBorder="1" applyAlignment="1">
      <alignment horizontal="center"/>
    </xf>
    <xf numFmtId="0" fontId="14" fillId="4" borderId="46" xfId="4" applyFont="1" applyFill="1" applyBorder="1" applyAlignment="1">
      <alignment horizontal="center"/>
    </xf>
    <xf numFmtId="169" fontId="14" fillId="4" borderId="46" xfId="4" applyNumberFormat="1" applyFont="1" applyFill="1" applyBorder="1" applyAlignment="1">
      <alignment horizontal="center"/>
    </xf>
    <xf numFmtId="169" fontId="13" fillId="4" borderId="46" xfId="4" applyNumberFormat="1" applyFont="1" applyFill="1" applyBorder="1" applyAlignment="1">
      <alignment horizontal="center"/>
    </xf>
    <xf numFmtId="0" fontId="8" fillId="3" borderId="47" xfId="4" applyFont="1" applyFill="1" applyBorder="1"/>
    <xf numFmtId="0" fontId="4" fillId="0" borderId="30" xfId="2" applyBorder="1" applyAlignment="1">
      <alignment horizontal="center"/>
    </xf>
    <xf numFmtId="0" fontId="13" fillId="4" borderId="19" xfId="4" applyFont="1" applyFill="1" applyBorder="1" applyAlignment="1">
      <alignment horizontal="center"/>
    </xf>
    <xf numFmtId="0" fontId="14" fillId="4" borderId="19" xfId="4" applyFont="1" applyFill="1" applyBorder="1" applyAlignment="1">
      <alignment horizontal="center"/>
    </xf>
    <xf numFmtId="169" fontId="13" fillId="4" borderId="19" xfId="4" applyNumberFormat="1" applyFont="1" applyFill="1" applyBorder="1" applyAlignment="1">
      <alignment horizontal="center"/>
    </xf>
    <xf numFmtId="169" fontId="14" fillId="4" borderId="31" xfId="4" applyNumberFormat="1" applyFont="1" applyFill="1" applyBorder="1" applyAlignment="1">
      <alignment horizontal="center"/>
    </xf>
    <xf numFmtId="0" fontId="13" fillId="4" borderId="31" xfId="4" applyFont="1" applyFill="1" applyBorder="1" applyAlignment="1">
      <alignment horizontal="center"/>
    </xf>
    <xf numFmtId="169" fontId="13" fillId="4" borderId="27" xfId="4" applyNumberFormat="1" applyFont="1" applyFill="1" applyBorder="1" applyAlignment="1">
      <alignment horizontal="center"/>
    </xf>
    <xf numFmtId="0" fontId="10" fillId="4" borderId="48" xfId="4" applyFont="1" applyFill="1" applyBorder="1"/>
    <xf numFmtId="0" fontId="14" fillId="4" borderId="49" xfId="4" applyFont="1" applyFill="1" applyBorder="1" applyAlignment="1">
      <alignment horizontal="center"/>
    </xf>
    <xf numFmtId="169" fontId="13" fillId="4" borderId="32" xfId="4" applyNumberFormat="1" applyFont="1" applyFill="1" applyBorder="1" applyAlignment="1">
      <alignment horizontal="center"/>
    </xf>
    <xf numFmtId="0" fontId="10" fillId="4" borderId="50" xfId="4" applyFont="1" applyFill="1" applyBorder="1"/>
    <xf numFmtId="0" fontId="4" fillId="0" borderId="35" xfId="2" applyBorder="1" applyAlignment="1">
      <alignment horizontal="center"/>
    </xf>
    <xf numFmtId="0" fontId="13" fillId="4" borderId="34" xfId="4" applyFont="1" applyFill="1" applyBorder="1" applyAlignment="1">
      <alignment horizontal="center"/>
    </xf>
    <xf numFmtId="0" fontId="13" fillId="4" borderId="51" xfId="4" applyFont="1" applyFill="1" applyBorder="1" applyAlignment="1">
      <alignment horizontal="center"/>
    </xf>
    <xf numFmtId="0" fontId="14" fillId="4" borderId="51" xfId="4" applyFont="1" applyFill="1" applyBorder="1" applyAlignment="1">
      <alignment horizontal="center"/>
    </xf>
    <xf numFmtId="0" fontId="14" fillId="4" borderId="18" xfId="4" applyFont="1" applyFill="1" applyBorder="1" applyAlignment="1">
      <alignment horizontal="center"/>
    </xf>
    <xf numFmtId="0" fontId="8" fillId="5" borderId="11" xfId="4" applyFont="1" applyFill="1" applyBorder="1" applyAlignment="1">
      <alignment horizontal="right"/>
    </xf>
    <xf numFmtId="0" fontId="8" fillId="5" borderId="12" xfId="4" applyFont="1" applyFill="1" applyBorder="1" applyAlignment="1">
      <alignment horizontal="center"/>
    </xf>
    <xf numFmtId="3" fontId="8" fillId="5" borderId="12" xfId="4" applyNumberFormat="1" applyFont="1" applyFill="1" applyBorder="1" applyAlignment="1">
      <alignment horizontal="center"/>
    </xf>
    <xf numFmtId="3" fontId="13" fillId="5" borderId="11" xfId="4" applyNumberFormat="1" applyFont="1" applyFill="1" applyBorder="1" applyAlignment="1">
      <alignment horizontal="center"/>
    </xf>
    <xf numFmtId="169" fontId="13" fillId="5" borderId="11" xfId="4" applyNumberFormat="1" applyFont="1" applyFill="1" applyBorder="1" applyAlignment="1">
      <alignment horizontal="center"/>
    </xf>
    <xf numFmtId="3" fontId="14" fillId="5" borderId="11" xfId="4" applyNumberFormat="1" applyFont="1" applyFill="1" applyBorder="1" applyAlignment="1">
      <alignment horizontal="center"/>
    </xf>
    <xf numFmtId="169" fontId="14" fillId="5" borderId="11" xfId="4" applyNumberFormat="1" applyFont="1" applyFill="1" applyBorder="1" applyAlignment="1">
      <alignment horizontal="center"/>
    </xf>
    <xf numFmtId="0" fontId="10" fillId="5" borderId="12" xfId="4" applyFont="1" applyFill="1" applyBorder="1"/>
    <xf numFmtId="0" fontId="9" fillId="5" borderId="52" xfId="4" applyFont="1" applyFill="1" applyBorder="1"/>
    <xf numFmtId="0" fontId="9" fillId="5" borderId="33" xfId="4" applyFont="1" applyFill="1" applyBorder="1"/>
    <xf numFmtId="0" fontId="4" fillId="6" borderId="34"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8"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53" xfId="4" applyFill="1" applyBorder="1" applyAlignment="1">
      <alignment horizontal="center"/>
    </xf>
    <xf numFmtId="0" fontId="4" fillId="8" borderId="34" xfId="4" applyFill="1" applyBorder="1" applyAlignment="1">
      <alignment horizontal="center"/>
    </xf>
    <xf numFmtId="0" fontId="4" fillId="8" borderId="0" xfId="4" applyFill="1"/>
    <xf numFmtId="0" fontId="4" fillId="8" borderId="54" xfId="4" applyFill="1" applyBorder="1"/>
    <xf numFmtId="170" fontId="8" fillId="6" borderId="34"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4" fillId="8" borderId="0" xfId="4" applyFill="1" applyAlignment="1">
      <alignment horizontal="left"/>
    </xf>
    <xf numFmtId="0" fontId="8" fillId="10" borderId="18" xfId="4" applyFont="1" applyFill="1" applyBorder="1" applyAlignment="1">
      <alignment horizontal="left"/>
    </xf>
    <xf numFmtId="0" fontId="4" fillId="10" borderId="0" xfId="4" applyFill="1" applyAlignment="1">
      <alignment horizontal="center"/>
    </xf>
    <xf numFmtId="0" fontId="8" fillId="8" borderId="18" xfId="4" applyFont="1" applyFill="1" applyBorder="1" applyAlignment="1">
      <alignment horizontal="left"/>
    </xf>
    <xf numFmtId="0" fontId="15" fillId="8" borderId="55" xfId="4" applyFont="1" applyFill="1" applyBorder="1" applyAlignment="1">
      <alignment horizontal="left"/>
    </xf>
    <xf numFmtId="0" fontId="10" fillId="8" borderId="36" xfId="4" applyFont="1" applyFill="1" applyBorder="1" applyAlignment="1">
      <alignment horizontal="center"/>
    </xf>
    <xf numFmtId="169" fontId="14" fillId="5" borderId="56" xfId="4" applyNumberFormat="1" applyFont="1" applyFill="1" applyBorder="1" applyAlignment="1">
      <alignment horizontal="center"/>
    </xf>
    <xf numFmtId="170" fontId="4" fillId="13" borderId="0" xfId="2" applyNumberFormat="1" applyFill="1" applyAlignment="1">
      <alignment horizontal="left"/>
    </xf>
    <xf numFmtId="0" fontId="10" fillId="8" borderId="15" xfId="4" applyFont="1" applyFill="1" applyBorder="1" applyAlignment="1">
      <alignment horizontal="center"/>
    </xf>
    <xf numFmtId="0" fontId="10" fillId="8" borderId="16" xfId="4" applyFont="1" applyFill="1" applyBorder="1" applyAlignment="1">
      <alignment horizontal="center"/>
    </xf>
    <xf numFmtId="0" fontId="4" fillId="8" borderId="16"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6" xfId="4" applyFill="1" applyBorder="1"/>
    <xf numFmtId="0" fontId="4" fillId="8" borderId="21" xfId="4" applyFill="1" applyBorder="1"/>
    <xf numFmtId="169" fontId="13" fillId="4" borderId="31" xfId="4" applyNumberFormat="1" applyFont="1" applyFill="1" applyBorder="1" applyAlignment="1">
      <alignment horizontal="center"/>
    </xf>
    <xf numFmtId="169" fontId="14" fillId="4" borderId="19" xfId="4" applyNumberFormat="1" applyFont="1" applyFill="1" applyBorder="1" applyAlignment="1">
      <alignment horizontal="center"/>
    </xf>
    <xf numFmtId="170" fontId="4" fillId="0" borderId="0" xfId="2" applyNumberFormat="1" applyAlignment="1">
      <alignment horizontal="left"/>
    </xf>
    <xf numFmtId="0" fontId="8" fillId="3" borderId="8" xfId="4" applyFont="1" applyFill="1" applyBorder="1" applyAlignment="1">
      <alignment horizontal="center"/>
    </xf>
    <xf numFmtId="0" fontId="8" fillId="3" borderId="9" xfId="4" applyFont="1" applyFill="1" applyBorder="1" applyAlignment="1">
      <alignment horizontal="center"/>
    </xf>
    <xf numFmtId="1" fontId="13" fillId="4" borderId="19" xfId="4" applyNumberFormat="1" applyFont="1" applyFill="1" applyBorder="1" applyAlignment="1">
      <alignment horizontal="center"/>
    </xf>
    <xf numFmtId="170" fontId="4" fillId="0" borderId="0" xfId="2" applyNumberFormat="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38" xfId="4" applyNumberFormat="1" applyFill="1" applyBorder="1" applyAlignment="1">
      <alignment horizontal="center"/>
    </xf>
    <xf numFmtId="0" fontId="13" fillId="18" borderId="31" xfId="4" applyFont="1" applyFill="1" applyBorder="1" applyAlignment="1">
      <alignment horizontal="center"/>
    </xf>
    <xf numFmtId="169" fontId="17" fillId="4" borderId="31" xfId="4" applyNumberFormat="1" applyFont="1" applyFill="1" applyBorder="1" applyAlignment="1">
      <alignment horizontal="center"/>
    </xf>
    <xf numFmtId="0" fontId="17" fillId="4" borderId="19" xfId="4" applyFont="1" applyFill="1" applyBorder="1" applyAlignment="1">
      <alignment horizontal="center"/>
    </xf>
    <xf numFmtId="169" fontId="17" fillId="4" borderId="27" xfId="4" applyNumberFormat="1" applyFont="1" applyFill="1" applyBorder="1" applyAlignment="1">
      <alignment horizontal="center"/>
    </xf>
    <xf numFmtId="169" fontId="17" fillId="4" borderId="46" xfId="4" applyNumberFormat="1" applyFont="1" applyFill="1" applyBorder="1" applyAlignment="1">
      <alignment horizontal="center"/>
    </xf>
    <xf numFmtId="0" fontId="17" fillId="4" borderId="46" xfId="4" applyFont="1" applyFill="1" applyBorder="1" applyAlignment="1">
      <alignment horizontal="center"/>
    </xf>
    <xf numFmtId="0" fontId="8" fillId="16" borderId="12"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1" xfId="4" applyNumberFormat="1" applyFont="1" applyFill="1" applyBorder="1" applyAlignment="1">
      <alignment horizontal="center"/>
    </xf>
    <xf numFmtId="3" fontId="17" fillId="5" borderId="11" xfId="4" applyNumberFormat="1" applyFont="1" applyFill="1" applyBorder="1" applyAlignment="1">
      <alignment horizontal="center"/>
    </xf>
    <xf numFmtId="0" fontId="4" fillId="0" borderId="13" xfId="4" applyBorder="1" applyAlignment="1">
      <alignment horizontal="left"/>
    </xf>
    <xf numFmtId="0" fontId="4" fillId="0" borderId="20" xfId="4" applyBorder="1" applyAlignment="1">
      <alignment horizontal="center"/>
    </xf>
    <xf numFmtId="0" fontId="4" fillId="0" borderId="22"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3" xfId="4" applyFill="1" applyBorder="1"/>
    <xf numFmtId="0" fontId="13" fillId="20" borderId="19" xfId="4" applyFont="1" applyFill="1" applyBorder="1" applyAlignment="1">
      <alignment horizontal="center"/>
    </xf>
    <xf numFmtId="169" fontId="17" fillId="4" borderId="19" xfId="4" applyNumberFormat="1" applyFont="1" applyFill="1" applyBorder="1" applyAlignment="1">
      <alignment horizontal="center"/>
    </xf>
    <xf numFmtId="0" fontId="18" fillId="4" borderId="19" xfId="4" applyFont="1" applyFill="1" applyBorder="1" applyAlignment="1">
      <alignment horizontal="center"/>
    </xf>
    <xf numFmtId="169" fontId="18" fillId="4" borderId="19" xfId="4" applyNumberFormat="1" applyFont="1" applyFill="1" applyBorder="1" applyAlignment="1">
      <alignment horizontal="center"/>
    </xf>
    <xf numFmtId="169" fontId="18" fillId="4" borderId="27" xfId="4" applyNumberFormat="1" applyFont="1" applyFill="1" applyBorder="1" applyAlignment="1">
      <alignment horizontal="center"/>
    </xf>
    <xf numFmtId="169" fontId="18" fillId="3" borderId="27" xfId="4" applyNumberFormat="1" applyFont="1" applyFill="1" applyBorder="1" applyAlignment="1">
      <alignment horizontal="center"/>
    </xf>
    <xf numFmtId="0" fontId="10" fillId="3" borderId="48" xfId="4" applyFont="1" applyFill="1" applyBorder="1"/>
    <xf numFmtId="3" fontId="18" fillId="5" borderId="11" xfId="4" applyNumberFormat="1" applyFont="1" applyFill="1" applyBorder="1" applyAlignment="1">
      <alignment horizontal="center"/>
    </xf>
    <xf numFmtId="169" fontId="18" fillId="5" borderId="11" xfId="4" applyNumberFormat="1" applyFont="1" applyFill="1" applyBorder="1" applyAlignment="1">
      <alignment horizontal="center"/>
    </xf>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34"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169" fontId="18" fillId="3" borderId="9" xfId="4" applyNumberFormat="1" applyFont="1" applyFill="1" applyBorder="1" applyAlignment="1">
      <alignment horizontal="center"/>
    </xf>
    <xf numFmtId="0" fontId="8" fillId="3" borderId="17" xfId="4" applyFont="1" applyFill="1" applyBorder="1" applyAlignment="1">
      <alignment horizontal="center"/>
    </xf>
    <xf numFmtId="0" fontId="18" fillId="4" borderId="31" xfId="4" applyFont="1" applyFill="1" applyBorder="1" applyAlignment="1">
      <alignment horizontal="center"/>
    </xf>
    <xf numFmtId="169" fontId="18" fillId="4" borderId="31" xfId="4" applyNumberFormat="1" applyFont="1" applyFill="1" applyBorder="1" applyAlignment="1">
      <alignment horizontal="center"/>
    </xf>
    <xf numFmtId="0" fontId="17" fillId="4" borderId="31" xfId="4" applyFont="1" applyFill="1" applyBorder="1" applyAlignment="1">
      <alignment horizontal="center"/>
    </xf>
    <xf numFmtId="0" fontId="17" fillId="21" borderId="31" xfId="4" applyFont="1" applyFill="1" applyBorder="1" applyAlignment="1">
      <alignment horizontal="center"/>
    </xf>
    <xf numFmtId="0" fontId="17" fillId="3" borderId="19" xfId="4" applyFont="1" applyFill="1" applyBorder="1" applyAlignment="1">
      <alignment horizontal="center"/>
    </xf>
    <xf numFmtId="169" fontId="17" fillId="3" borderId="27" xfId="4" applyNumberFormat="1" applyFont="1" applyFill="1" applyBorder="1" applyAlignment="1">
      <alignment horizontal="center"/>
    </xf>
    <xf numFmtId="1" fontId="17" fillId="3" borderId="19" xfId="4" applyNumberFormat="1" applyFont="1" applyFill="1" applyBorder="1" applyAlignment="1">
      <alignment horizontal="center"/>
    </xf>
    <xf numFmtId="0" fontId="4" fillId="3" borderId="48" xfId="4" applyFill="1" applyBorder="1"/>
    <xf numFmtId="0" fontId="8" fillId="20" borderId="12" xfId="4" applyFont="1" applyFill="1" applyBorder="1" applyAlignment="1">
      <alignment horizontal="center"/>
    </xf>
    <xf numFmtId="0" fontId="4" fillId="5" borderId="12" xfId="4" applyFill="1" applyBorder="1"/>
    <xf numFmtId="0" fontId="8" fillId="5" borderId="52"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34" xfId="4" applyBorder="1"/>
    <xf numFmtId="0" fontId="4" fillId="15" borderId="0" xfId="4" applyFill="1" applyAlignment="1">
      <alignment horizontal="left"/>
    </xf>
    <xf numFmtId="3" fontId="4" fillId="0" borderId="0" xfId="4" applyNumberFormat="1" applyAlignment="1">
      <alignment horizontal="center"/>
    </xf>
    <xf numFmtId="0" fontId="4" fillId="15" borderId="53" xfId="4" applyFill="1" applyBorder="1" applyAlignment="1">
      <alignment horizontal="left"/>
    </xf>
    <xf numFmtId="0" fontId="18" fillId="21" borderId="19" xfId="4" applyFont="1" applyFill="1" applyBorder="1" applyAlignment="1">
      <alignment horizontal="center"/>
    </xf>
    <xf numFmtId="0" fontId="18" fillId="3" borderId="19" xfId="4" applyFont="1" applyFill="1" applyBorder="1" applyAlignment="1">
      <alignment horizontal="center"/>
    </xf>
    <xf numFmtId="169" fontId="18" fillId="3" borderId="19" xfId="4" applyNumberFormat="1" applyFont="1" applyFill="1" applyBorder="1" applyAlignment="1">
      <alignment horizontal="center"/>
    </xf>
    <xf numFmtId="1" fontId="18" fillId="3" borderId="19" xfId="4" applyNumberFormat="1" applyFont="1" applyFill="1" applyBorder="1" applyAlignment="1">
      <alignment horizontal="center"/>
    </xf>
    <xf numFmtId="0" fontId="4" fillId="7" borderId="0" xfId="4" applyFill="1"/>
    <xf numFmtId="0" fontId="4" fillId="8" borderId="15" xfId="4" applyFill="1" applyBorder="1" applyAlignment="1">
      <alignment horizontal="center"/>
    </xf>
    <xf numFmtId="0" fontId="8" fillId="8" borderId="55" xfId="4" applyFont="1" applyFill="1" applyBorder="1" applyAlignment="1">
      <alignment horizontal="left"/>
    </xf>
    <xf numFmtId="0" fontId="4" fillId="24" borderId="53" xfId="4" applyFill="1" applyBorder="1" applyAlignment="1">
      <alignment horizontal="left"/>
    </xf>
    <xf numFmtId="0" fontId="4" fillId="24" borderId="0" xfId="4" applyFill="1"/>
    <xf numFmtId="0" fontId="4" fillId="25" borderId="0" xfId="4" applyFill="1" applyAlignment="1">
      <alignment horizontal="center"/>
    </xf>
    <xf numFmtId="0" fontId="19" fillId="3" borderId="17" xfId="4" applyFont="1" applyFill="1" applyBorder="1" applyAlignment="1">
      <alignment horizontal="center"/>
    </xf>
    <xf numFmtId="0" fontId="20" fillId="3" borderId="8" xfId="4" applyFont="1" applyFill="1" applyBorder="1" applyAlignment="1">
      <alignment horizontal="center"/>
    </xf>
    <xf numFmtId="0" fontId="13" fillId="14" borderId="19" xfId="4" applyFont="1" applyFill="1" applyBorder="1" applyAlignment="1">
      <alignment horizontal="center"/>
    </xf>
    <xf numFmtId="169" fontId="13" fillId="3" borderId="27" xfId="4" applyNumberFormat="1" applyFont="1" applyFill="1" applyBorder="1" applyAlignment="1">
      <alignment horizontal="center"/>
    </xf>
    <xf numFmtId="0" fontId="13" fillId="3" borderId="19" xfId="4" applyFont="1" applyFill="1" applyBorder="1" applyAlignment="1">
      <alignment horizontal="center"/>
    </xf>
    <xf numFmtId="0" fontId="17" fillId="21" borderId="19" xfId="4" applyFont="1" applyFill="1" applyBorder="1" applyAlignment="1">
      <alignment horizontal="center"/>
    </xf>
    <xf numFmtId="0" fontId="4" fillId="0" borderId="35" xfId="4" applyBorder="1" applyAlignment="1">
      <alignment horizontal="center"/>
    </xf>
    <xf numFmtId="0" fontId="8" fillId="6" borderId="34" xfId="4" applyFont="1" applyFill="1" applyBorder="1"/>
    <xf numFmtId="0" fontId="21" fillId="10" borderId="0" xfId="4" applyFont="1" applyFill="1" applyAlignment="1">
      <alignment horizontal="center"/>
    </xf>
    <xf numFmtId="0" fontId="21" fillId="8" borderId="0" xfId="4" applyFont="1" applyFill="1" applyAlignment="1">
      <alignment horizontal="center"/>
    </xf>
    <xf numFmtId="0" fontId="4" fillId="8" borderId="36" xfId="4" applyFill="1" applyBorder="1" applyAlignment="1">
      <alignment horizontal="center"/>
    </xf>
    <xf numFmtId="169" fontId="8" fillId="0" borderId="0" xfId="4" applyNumberFormat="1" applyFont="1" applyAlignment="1">
      <alignment horizontal="center"/>
    </xf>
    <xf numFmtId="0" fontId="6" fillId="3" borderId="17"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19" xfId="4" applyFont="1" applyFill="1" applyBorder="1" applyAlignment="1">
      <alignment horizontal="center"/>
    </xf>
    <xf numFmtId="0" fontId="4" fillId="8" borderId="27" xfId="4" applyFill="1" applyBorder="1"/>
    <xf numFmtId="1" fontId="13" fillId="3" borderId="19"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27" xfId="4" applyNumberFormat="1" applyFont="1" applyFill="1" applyBorder="1" applyAlignment="1">
      <alignment horizontal="center"/>
    </xf>
    <xf numFmtId="0" fontId="4" fillId="12" borderId="53" xfId="4" applyFill="1" applyBorder="1" applyAlignment="1">
      <alignment horizontal="center"/>
    </xf>
    <xf numFmtId="0" fontId="4" fillId="12" borderId="34" xfId="4" applyFill="1" applyBorder="1" applyAlignment="1">
      <alignment horizontal="center"/>
    </xf>
    <xf numFmtId="0" fontId="4" fillId="3" borderId="0" xfId="4" applyFill="1" applyAlignment="1">
      <alignment horizontal="left"/>
    </xf>
    <xf numFmtId="0" fontId="4" fillId="3" borderId="0" xfId="4" applyFill="1"/>
    <xf numFmtId="0" fontId="4" fillId="3" borderId="34" xfId="4" applyFill="1" applyBorder="1"/>
    <xf numFmtId="0" fontId="4" fillId="12" borderId="34" xfId="4" applyFill="1" applyBorder="1"/>
    <xf numFmtId="0" fontId="24" fillId="28" borderId="0" xfId="4" applyFont="1" applyFill="1"/>
    <xf numFmtId="14" fontId="4" fillId="26" borderId="38" xfId="4" applyNumberForma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27" xfId="4" applyNumberFormat="1" applyFont="1" applyFill="1" applyBorder="1" applyAlignment="1">
      <alignment horizontal="center"/>
    </xf>
    <xf numFmtId="3" fontId="4" fillId="5" borderId="12" xfId="4" applyNumberFormat="1" applyFill="1" applyBorder="1"/>
    <xf numFmtId="10" fontId="4" fillId="0" borderId="0" xfId="4" applyNumberFormat="1"/>
    <xf numFmtId="1" fontId="4" fillId="0" borderId="0" xfId="4" applyNumberFormat="1"/>
    <xf numFmtId="0" fontId="4" fillId="12" borderId="0" xfId="4" applyFill="1" applyAlignment="1">
      <alignment horizontal="center"/>
    </xf>
    <xf numFmtId="0" fontId="8" fillId="10" borderId="53" xfId="4" applyFont="1" applyFill="1" applyBorder="1" applyAlignment="1">
      <alignment horizontal="left"/>
    </xf>
    <xf numFmtId="0" fontId="25" fillId="10" borderId="0" xfId="4" applyFont="1" applyFill="1" applyAlignment="1">
      <alignment horizontal="center"/>
    </xf>
    <xf numFmtId="0" fontId="8" fillId="8" borderId="53" xfId="4" applyFont="1" applyFill="1" applyBorder="1" applyAlignment="1">
      <alignment horizontal="left"/>
    </xf>
    <xf numFmtId="0" fontId="8" fillId="0" borderId="0" xfId="4" applyFont="1" applyAlignment="1">
      <alignment horizontal="center"/>
    </xf>
    <xf numFmtId="14" fontId="4" fillId="29" borderId="38" xfId="4" applyNumberFormat="1" applyFill="1" applyBorder="1" applyAlignment="1">
      <alignment horizontal="center"/>
    </xf>
    <xf numFmtId="169" fontId="13" fillId="28" borderId="27" xfId="4" applyNumberFormat="1" applyFont="1" applyFill="1" applyBorder="1" applyAlignment="1">
      <alignment horizontal="center"/>
    </xf>
    <xf numFmtId="0" fontId="26" fillId="30" borderId="53" xfId="4" applyFont="1" applyFill="1" applyBorder="1" applyAlignment="1">
      <alignment horizontal="left"/>
    </xf>
    <xf numFmtId="0" fontId="25" fillId="30" borderId="0" xfId="4" applyFont="1" applyFill="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27" xfId="4" applyFont="1" applyFill="1" applyBorder="1" applyAlignment="1">
      <alignment horizontal="right"/>
    </xf>
    <xf numFmtId="3" fontId="4" fillId="3" borderId="19" xfId="4" applyNumberFormat="1" applyFill="1" applyBorder="1" applyAlignment="1">
      <alignment horizontal="center"/>
    </xf>
    <xf numFmtId="169" fontId="13" fillId="31" borderId="27" xfId="4" applyNumberFormat="1" applyFont="1" applyFill="1" applyBorder="1" applyAlignment="1">
      <alignment horizontal="center"/>
    </xf>
    <xf numFmtId="0" fontId="8" fillId="34" borderId="12"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34"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6" xfId="4" applyBorder="1"/>
    <xf numFmtId="0" fontId="4" fillId="0" borderId="21" xfId="4" applyBorder="1"/>
    <xf numFmtId="3" fontId="4" fillId="3" borderId="27" xfId="4" applyNumberFormat="1" applyFill="1" applyBorder="1" applyAlignment="1">
      <alignment horizontal="center"/>
    </xf>
    <xf numFmtId="0" fontId="4" fillId="3" borderId="34" xfId="4" applyFill="1" applyBorder="1" applyAlignment="1">
      <alignment horizontal="center"/>
    </xf>
    <xf numFmtId="0" fontId="4" fillId="0" borderId="54" xfId="4" applyBorder="1"/>
    <xf numFmtId="0" fontId="4" fillId="0" borderId="19" xfId="4" applyBorder="1" applyAlignment="1">
      <alignment horizontal="center"/>
    </xf>
    <xf numFmtId="0" fontId="4" fillId="11" borderId="24" xfId="4" applyFill="1" applyBorder="1"/>
    <xf numFmtId="0" fontId="4" fillId="11" borderId="36" xfId="4" applyFill="1" applyBorder="1"/>
    <xf numFmtId="1" fontId="4" fillId="11" borderId="0" xfId="4" applyNumberFormat="1" applyFill="1"/>
    <xf numFmtId="0" fontId="8" fillId="31" borderId="12" xfId="4" applyFont="1" applyFill="1" applyBorder="1" applyAlignment="1">
      <alignment horizontal="center"/>
    </xf>
    <xf numFmtId="0" fontId="8" fillId="0" borderId="34" xfId="4" applyFont="1" applyBorder="1"/>
    <xf numFmtId="169" fontId="13" fillId="5" borderId="14" xfId="4" applyNumberFormat="1" applyFont="1" applyFill="1" applyBorder="1" applyAlignment="1">
      <alignment horizontal="center"/>
    </xf>
    <xf numFmtId="0" fontId="8" fillId="5" borderId="11" xfId="4" applyFont="1" applyFill="1" applyBorder="1" applyAlignment="1">
      <alignment horizontal="center"/>
    </xf>
    <xf numFmtId="0" fontId="4" fillId="0" borderId="36" xfId="4" applyBorder="1"/>
    <xf numFmtId="0" fontId="4" fillId="0" borderId="57" xfId="4" applyBorder="1"/>
    <xf numFmtId="0" fontId="4" fillId="36" borderId="35" xfId="4" applyFill="1" applyBorder="1" applyAlignment="1">
      <alignment horizontal="center"/>
    </xf>
    <xf numFmtId="0" fontId="4" fillId="6" borderId="0" xfId="4" applyFill="1" applyAlignment="1">
      <alignment horizontal="left"/>
    </xf>
    <xf numFmtId="0" fontId="8" fillId="3" borderId="34" xfId="4" applyFont="1" applyFill="1" applyBorder="1"/>
    <xf numFmtId="0" fontId="4" fillId="6" borderId="10" xfId="4" applyFill="1" applyBorder="1" applyAlignment="1">
      <alignment horizontal="center"/>
    </xf>
    <xf numFmtId="0" fontId="4" fillId="0" borderId="34" xfId="4" applyBorder="1" applyAlignment="1">
      <alignment horizontal="center"/>
    </xf>
    <xf numFmtId="169" fontId="28" fillId="3" borderId="27" xfId="4" applyNumberFormat="1" applyFont="1" applyFill="1" applyBorder="1" applyAlignment="1">
      <alignment horizontal="center"/>
    </xf>
    <xf numFmtId="1" fontId="8" fillId="5" borderId="12" xfId="4" applyNumberFormat="1" applyFont="1" applyFill="1" applyBorder="1" applyAlignment="1">
      <alignment horizontal="center"/>
    </xf>
    <xf numFmtId="0" fontId="4" fillId="39" borderId="0" xfId="4" applyFill="1" applyAlignment="1">
      <alignment horizontal="left"/>
    </xf>
    <xf numFmtId="169" fontId="28" fillId="5" borderId="11" xfId="4" applyNumberFormat="1" applyFont="1" applyFill="1" applyBorder="1" applyAlignment="1">
      <alignment horizontal="center"/>
    </xf>
    <xf numFmtId="3" fontId="28" fillId="5" borderId="11" xfId="4" applyNumberFormat="1" applyFont="1" applyFill="1" applyBorder="1" applyAlignment="1">
      <alignment horizontal="center"/>
    </xf>
    <xf numFmtId="0" fontId="8" fillId="6" borderId="0" xfId="4" applyFont="1" applyFill="1" applyAlignment="1">
      <alignment horizontal="center"/>
    </xf>
    <xf numFmtId="14" fontId="4" fillId="3" borderId="58" xfId="4" applyNumberFormat="1" applyFill="1" applyBorder="1" applyAlignment="1">
      <alignment horizontal="center"/>
    </xf>
    <xf numFmtId="0" fontId="4" fillId="0" borderId="53"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27" xfId="4" applyNumberFormat="1" applyBorder="1" applyAlignment="1">
      <alignment horizontal="center"/>
    </xf>
    <xf numFmtId="169" fontId="4" fillId="0" borderId="19" xfId="4" applyNumberFormat="1" applyBorder="1" applyAlignment="1">
      <alignment horizontal="center"/>
    </xf>
    <xf numFmtId="0" fontId="28" fillId="3" borderId="19" xfId="4" applyFont="1" applyFill="1" applyBorder="1" applyAlignment="1">
      <alignment horizontal="center"/>
    </xf>
    <xf numFmtId="0" fontId="4" fillId="0" borderId="3" xfId="4" applyBorder="1" applyAlignment="1">
      <alignment horizontal="center"/>
    </xf>
    <xf numFmtId="16" fontId="4" fillId="0" borderId="0" xfId="4" applyNumberFormat="1"/>
    <xf numFmtId="0" fontId="30" fillId="0" borderId="0" xfId="5" applyFill="1" applyBorder="1" applyAlignment="1" applyProtection="1"/>
    <xf numFmtId="0" fontId="4" fillId="3" borderId="30" xfId="4" applyFill="1" applyBorder="1" applyAlignment="1">
      <alignment horizontal="center"/>
    </xf>
    <xf numFmtId="0" fontId="8" fillId="42" borderId="12" xfId="4" applyFont="1" applyFill="1" applyBorder="1" applyAlignment="1">
      <alignment horizontal="center"/>
    </xf>
    <xf numFmtId="0" fontId="4" fillId="0" borderId="16" xfId="4" applyBorder="1" applyAlignment="1">
      <alignment horizontal="left"/>
    </xf>
    <xf numFmtId="10" fontId="4" fillId="0" borderId="19" xfId="4" applyNumberFormat="1" applyBorder="1" applyAlignment="1">
      <alignment horizontal="center"/>
    </xf>
    <xf numFmtId="10" fontId="4" fillId="0" borderId="27"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0" xfId="4" applyNumberFormat="1" applyFill="1" applyBorder="1" applyAlignment="1">
      <alignment horizontal="center"/>
    </xf>
    <xf numFmtId="3" fontId="4" fillId="3" borderId="0" xfId="2" applyNumberFormat="1" applyFill="1" applyAlignment="1">
      <alignment horizontal="center"/>
    </xf>
    <xf numFmtId="3" fontId="4" fillId="3" borderId="34" xfId="2" applyNumberFormat="1" applyFill="1" applyBorder="1" applyAlignment="1">
      <alignment horizontal="center"/>
    </xf>
    <xf numFmtId="3" fontId="8" fillId="5" borderId="14" xfId="4" applyNumberFormat="1" applyFont="1" applyFill="1" applyBorder="1" applyAlignment="1">
      <alignment horizontal="center"/>
    </xf>
    <xf numFmtId="0" fontId="8" fillId="3" borderId="60" xfId="4" applyFont="1" applyFill="1" applyBorder="1" applyAlignment="1">
      <alignment horizontal="center"/>
    </xf>
    <xf numFmtId="0" fontId="11" fillId="3" borderId="0" xfId="4" applyFont="1" applyFill="1"/>
    <xf numFmtId="0" fontId="8" fillId="10" borderId="0" xfId="4" applyFont="1" applyFill="1" applyAlignment="1">
      <alignment horizontal="left"/>
    </xf>
    <xf numFmtId="0" fontId="8" fillId="8" borderId="0" xfId="4" applyFont="1" applyFill="1" applyAlignment="1">
      <alignment horizontal="left"/>
    </xf>
    <xf numFmtId="0" fontId="8" fillId="8" borderId="36" xfId="4" applyFont="1" applyFill="1" applyBorder="1" applyAlignment="1">
      <alignment horizontal="left"/>
    </xf>
    <xf numFmtId="0" fontId="6" fillId="3" borderId="60" xfId="4" applyFont="1" applyFill="1" applyBorder="1" applyAlignment="1">
      <alignment horizontal="center"/>
    </xf>
    <xf numFmtId="3" fontId="4" fillId="3" borderId="0" xfId="4" applyNumberFormat="1" applyFill="1" applyAlignment="1">
      <alignment horizontal="center"/>
    </xf>
    <xf numFmtId="3" fontId="4" fillId="3" borderId="51" xfId="4" applyNumberFormat="1" applyFill="1" applyBorder="1" applyAlignment="1">
      <alignment horizontal="center"/>
    </xf>
    <xf numFmtId="0" fontId="8" fillId="31" borderId="14"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3" fillId="0" borderId="2" xfId="6" applyFont="1" applyBorder="1"/>
    <xf numFmtId="0" fontId="33" fillId="0" borderId="2" xfId="6" applyFont="1" applyBorder="1" applyAlignment="1">
      <alignment horizontal="right"/>
    </xf>
    <xf numFmtId="14" fontId="33" fillId="0" borderId="2" xfId="6" applyNumberFormat="1" applyFont="1" applyBorder="1" applyAlignment="1">
      <alignment horizontal="right"/>
    </xf>
    <xf numFmtId="20" fontId="33" fillId="0" borderId="2" xfId="6" applyNumberFormat="1" applyFont="1" applyBorder="1" applyAlignment="1">
      <alignment horizontal="right"/>
    </xf>
    <xf numFmtId="0" fontId="33" fillId="0" borderId="61" xfId="6" applyFont="1" applyBorder="1"/>
    <xf numFmtId="0" fontId="33" fillId="0" borderId="62" xfId="6" applyFont="1" applyBorder="1"/>
    <xf numFmtId="0" fontId="33" fillId="0" borderId="63" xfId="6" applyFont="1" applyBorder="1"/>
    <xf numFmtId="0" fontId="33" fillId="0" borderId="64" xfId="6" applyFont="1" applyBorder="1"/>
    <xf numFmtId="14" fontId="33" fillId="0" borderId="2" xfId="6" applyNumberFormat="1" applyFont="1" applyBorder="1"/>
    <xf numFmtId="0" fontId="33" fillId="0" borderId="66" xfId="6" applyFont="1" applyBorder="1"/>
    <xf numFmtId="0" fontId="33" fillId="0" borderId="67" xfId="6" applyFont="1" applyBorder="1"/>
    <xf numFmtId="0" fontId="33" fillId="0" borderId="65" xfId="6" applyFont="1" applyBorder="1" applyAlignment="1">
      <alignment horizontal="center" vertical="center"/>
    </xf>
    <xf numFmtId="0" fontId="33" fillId="15" borderId="65" xfId="6" applyFont="1" applyFill="1" applyBorder="1" applyAlignment="1">
      <alignment horizontal="right"/>
    </xf>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3" fillId="0" borderId="7" xfId="6" applyFont="1" applyBorder="1"/>
    <xf numFmtId="0" fontId="33" fillId="0" borderId="25" xfId="6" applyFont="1" applyBorder="1"/>
    <xf numFmtId="14" fontId="33" fillId="0" borderId="7" xfId="6" applyNumberFormat="1" applyFont="1" applyBorder="1"/>
    <xf numFmtId="0" fontId="33" fillId="0" borderId="7" xfId="6" applyFont="1" applyBorder="1" applyAlignment="1">
      <alignment horizontal="right"/>
    </xf>
    <xf numFmtId="0" fontId="36" fillId="15" borderId="0" xfId="0" applyFont="1" applyFill="1"/>
    <xf numFmtId="14" fontId="31" fillId="15" borderId="2" xfId="6"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4" fillId="43" borderId="2" xfId="6" applyFont="1" applyFill="1" applyBorder="1" applyAlignment="1">
      <alignment horizontal="center" vertical="center"/>
    </xf>
    <xf numFmtId="0" fontId="34" fillId="24" borderId="2" xfId="6" applyFont="1" applyFill="1" applyBorder="1" applyAlignment="1">
      <alignment horizontal="center" vertical="center"/>
    </xf>
    <xf numFmtId="0" fontId="37" fillId="7" borderId="7" xfId="6" applyFont="1" applyFill="1" applyBorder="1" applyAlignment="1">
      <alignment horizontal="center" vertical="center"/>
    </xf>
    <xf numFmtId="0" fontId="38" fillId="0" borderId="0" xfId="0" applyFont="1"/>
    <xf numFmtId="16" fontId="38" fillId="0" borderId="8" xfId="3" applyNumberFormat="1" applyFont="1" applyBorder="1" applyAlignment="1">
      <alignment horizontal="center" vertical="center" wrapText="1"/>
    </xf>
    <xf numFmtId="16" fontId="38" fillId="0" borderId="3" xfId="0" applyNumberFormat="1" applyFont="1" applyBorder="1"/>
    <xf numFmtId="16" fontId="38" fillId="0" borderId="9" xfId="0" applyNumberFormat="1" applyFont="1" applyBorder="1"/>
    <xf numFmtId="16" fontId="38" fillId="0" borderId="25" xfId="3" applyNumberFormat="1" applyFont="1" applyBorder="1" applyAlignment="1">
      <alignment horizontal="center" vertical="center" wrapText="1"/>
    </xf>
    <xf numFmtId="16" fontId="38" fillId="0" borderId="7" xfId="0" applyNumberFormat="1" applyFont="1" applyBorder="1"/>
    <xf numFmtId="16" fontId="38" fillId="0" borderId="26" xfId="0" applyNumberFormat="1" applyFont="1" applyBorder="1"/>
    <xf numFmtId="16" fontId="41" fillId="0" borderId="0" xfId="3" applyNumberFormat="1" applyFont="1" applyAlignment="1">
      <alignment vertical="center" wrapText="1"/>
    </xf>
    <xf numFmtId="0" fontId="42" fillId="0" borderId="5" xfId="2" applyFont="1" applyBorder="1" applyAlignment="1">
      <alignment horizontal="center" vertical="center" wrapText="1"/>
    </xf>
    <xf numFmtId="172" fontId="40" fillId="0" borderId="11" xfId="1" applyNumberFormat="1" applyFont="1" applyBorder="1" applyAlignment="1">
      <alignment horizontal="center" vertical="center" wrapText="1"/>
    </xf>
    <xf numFmtId="172" fontId="40" fillId="0" borderId="12" xfId="1" applyNumberFormat="1" applyFont="1" applyBorder="1" applyAlignment="1">
      <alignment horizontal="center" vertical="center" wrapText="1"/>
    </xf>
    <xf numFmtId="172" fontId="40" fillId="0" borderId="12" xfId="1" applyNumberFormat="1" applyFont="1" applyBorder="1" applyAlignment="1">
      <alignment horizontal="center"/>
    </xf>
    <xf numFmtId="172" fontId="40" fillId="0" borderId="33" xfId="1" applyNumberFormat="1" applyFont="1" applyBorder="1" applyAlignment="1">
      <alignment horizontal="center"/>
    </xf>
    <xf numFmtId="166" fontId="33" fillId="15" borderId="7" xfId="6" applyNumberFormat="1" applyFont="1" applyFill="1" applyBorder="1" applyAlignment="1">
      <alignment horizontal="right"/>
    </xf>
    <xf numFmtId="0" fontId="38" fillId="0" borderId="17" xfId="0" applyFont="1" applyBorder="1"/>
    <xf numFmtId="0" fontId="38" fillId="25" borderId="3" xfId="0" applyFont="1" applyFill="1" applyBorder="1"/>
    <xf numFmtId="0" fontId="38" fillId="25" borderId="9" xfId="0" applyFont="1" applyFill="1" applyBorder="1"/>
    <xf numFmtId="0" fontId="38" fillId="25" borderId="29" xfId="0" applyFont="1" applyFill="1" applyBorder="1"/>
    <xf numFmtId="0" fontId="38" fillId="15" borderId="7" xfId="0" applyFont="1" applyFill="1" applyBorder="1"/>
    <xf numFmtId="0" fontId="38" fillId="25" borderId="7" xfId="0" applyFont="1" applyFill="1" applyBorder="1"/>
    <xf numFmtId="0" fontId="38" fillId="25" borderId="26" xfId="0" applyFont="1" applyFill="1" applyBorder="1"/>
    <xf numFmtId="0" fontId="33" fillId="15" borderId="62" xfId="6" applyFont="1" applyFill="1" applyBorder="1" applyAlignment="1">
      <alignment horizontal="right" wrapText="1"/>
    </xf>
    <xf numFmtId="0" fontId="33" fillId="15" borderId="70" xfId="6" applyFont="1" applyFill="1" applyBorder="1" applyAlignment="1">
      <alignment horizontal="right" wrapText="1"/>
    </xf>
    <xf numFmtId="166" fontId="33" fillId="15" borderId="70" xfId="6" applyNumberFormat="1" applyFont="1" applyFill="1" applyBorder="1" applyAlignment="1">
      <alignment horizontal="right"/>
    </xf>
    <xf numFmtId="0" fontId="33" fillId="15" borderId="70" xfId="6" applyFont="1" applyFill="1" applyBorder="1"/>
    <xf numFmtId="0" fontId="38" fillId="15" borderId="3" xfId="0" applyFont="1" applyFill="1" applyBorder="1"/>
    <xf numFmtId="0" fontId="38" fillId="15" borderId="9" xfId="0" applyFont="1" applyFill="1" applyBorder="1"/>
    <xf numFmtId="0" fontId="33" fillId="15" borderId="65" xfId="6" applyFont="1" applyFill="1" applyBorder="1" applyAlignment="1">
      <alignment horizontal="right" wrapText="1"/>
    </xf>
    <xf numFmtId="166" fontId="33" fillId="15" borderId="65" xfId="6" applyNumberFormat="1" applyFont="1" applyFill="1" applyBorder="1" applyAlignment="1">
      <alignment horizontal="right"/>
    </xf>
    <xf numFmtId="0" fontId="33" fillId="15" borderId="65" xfId="6" applyFont="1" applyFill="1" applyBorder="1"/>
    <xf numFmtId="0" fontId="33" fillId="15" borderId="74" xfId="6" applyFont="1" applyFill="1" applyBorder="1" applyAlignment="1">
      <alignment horizontal="right" wrapText="1"/>
    </xf>
    <xf numFmtId="0" fontId="38" fillId="15" borderId="0" xfId="0" applyFont="1" applyFill="1"/>
    <xf numFmtId="0" fontId="33" fillId="15" borderId="0" xfId="6" applyFont="1" applyFill="1" applyAlignment="1">
      <alignment horizontal="right" wrapText="1"/>
    </xf>
    <xf numFmtId="165" fontId="38" fillId="15" borderId="0" xfId="0" applyNumberFormat="1" applyFont="1" applyFill="1"/>
    <xf numFmtId="172" fontId="38" fillId="15" borderId="0" xfId="1" applyNumberFormat="1" applyFont="1" applyFill="1" applyAlignment="1"/>
    <xf numFmtId="0" fontId="33" fillId="15" borderId="0" xfId="7" applyFont="1" applyFill="1" applyAlignment="1">
      <alignment horizontal="right" wrapText="1"/>
    </xf>
    <xf numFmtId="172" fontId="38" fillId="15" borderId="0" xfId="1" applyNumberFormat="1" applyFont="1" applyFill="1" applyAlignment="1">
      <alignment horizontal="center" vertical="center"/>
    </xf>
    <xf numFmtId="172" fontId="38" fillId="15" borderId="0" xfId="1" applyNumberFormat="1" applyFont="1" applyFill="1"/>
    <xf numFmtId="165" fontId="38" fillId="0" borderId="0" xfId="0" applyNumberFormat="1" applyFont="1"/>
    <xf numFmtId="172" fontId="38" fillId="0" borderId="0" xfId="1" applyNumberFormat="1" applyFont="1" applyAlignment="1">
      <alignment horizontal="center" vertical="center"/>
    </xf>
    <xf numFmtId="172" fontId="38" fillId="0" borderId="0" xfId="1" applyNumberFormat="1" applyFont="1"/>
    <xf numFmtId="172" fontId="38" fillId="0" borderId="0" xfId="1" applyNumberFormat="1" applyFont="1" applyAlignment="1"/>
    <xf numFmtId="0" fontId="38" fillId="0" borderId="18" xfId="0" applyFont="1" applyBorder="1"/>
    <xf numFmtId="0" fontId="38" fillId="0" borderId="54" xfId="0" applyFont="1" applyBorder="1"/>
    <xf numFmtId="0" fontId="43" fillId="0" borderId="7" xfId="6" applyFont="1" applyBorder="1"/>
    <xf numFmtId="14" fontId="34" fillId="0" borderId="75" xfId="6" applyNumberFormat="1" applyFont="1" applyBorder="1"/>
    <xf numFmtId="14" fontId="34" fillId="0" borderId="7" xfId="6" applyNumberFormat="1" applyFont="1" applyBorder="1"/>
    <xf numFmtId="0" fontId="34" fillId="0" borderId="7" xfId="6" applyFont="1" applyBorder="1" applyAlignment="1">
      <alignment horizontal="right"/>
    </xf>
    <xf numFmtId="0" fontId="34" fillId="0" borderId="7" xfId="6" applyFont="1" applyBorder="1"/>
    <xf numFmtId="0" fontId="34" fillId="44" borderId="7" xfId="6" applyFont="1" applyFill="1" applyBorder="1" applyAlignment="1">
      <alignment horizontal="center"/>
    </xf>
    <xf numFmtId="0" fontId="35" fillId="2" borderId="7" xfId="6" applyFont="1" applyFill="1" applyBorder="1" applyAlignment="1">
      <alignment horizontal="center"/>
    </xf>
    <xf numFmtId="14" fontId="35" fillId="2" borderId="7" xfId="6" applyNumberFormat="1" applyFont="1" applyFill="1" applyBorder="1" applyAlignment="1">
      <alignment horizontal="center"/>
    </xf>
    <xf numFmtId="0" fontId="34" fillId="7" borderId="7" xfId="6" applyFont="1" applyFill="1" applyBorder="1"/>
    <xf numFmtId="0" fontId="34" fillId="0" borderId="7" xfId="6" applyFont="1" applyBorder="1" applyAlignment="1">
      <alignment horizontal="left"/>
    </xf>
    <xf numFmtId="0" fontId="34" fillId="43" borderId="7" xfId="6" applyFont="1" applyFill="1" applyBorder="1"/>
    <xf numFmtId="0" fontId="34" fillId="24" borderId="7" xfId="6" applyFont="1" applyFill="1" applyBorder="1"/>
    <xf numFmtId="166" fontId="34" fillId="0" borderId="7" xfId="6" applyNumberFormat="1" applyFont="1" applyBorder="1" applyAlignment="1">
      <alignment horizontal="left"/>
    </xf>
    <xf numFmtId="0" fontId="34" fillId="44" borderId="7" xfId="6" applyFont="1" applyFill="1" applyBorder="1"/>
    <xf numFmtId="172" fontId="35" fillId="45" borderId="7" xfId="1" applyNumberFormat="1" applyFont="1" applyFill="1" applyBorder="1" applyAlignment="1">
      <alignment horizontal="center"/>
    </xf>
    <xf numFmtId="0" fontId="35" fillId="45" borderId="7" xfId="1" applyNumberFormat="1" applyFont="1" applyFill="1" applyBorder="1" applyAlignment="1">
      <alignment horizontal="center"/>
    </xf>
    <xf numFmtId="0" fontId="34" fillId="0" borderId="44" xfId="6" applyFont="1" applyBorder="1"/>
    <xf numFmtId="0" fontId="34" fillId="0" borderId="44" xfId="6" applyFont="1" applyBorder="1" applyAlignment="1">
      <alignment horizontal="right"/>
    </xf>
    <xf numFmtId="166" fontId="34" fillId="15" borderId="44" xfId="6" applyNumberFormat="1" applyFont="1" applyFill="1" applyBorder="1" applyAlignment="1">
      <alignment horizontal="right"/>
    </xf>
    <xf numFmtId="166" fontId="34" fillId="15" borderId="7" xfId="6" applyNumberFormat="1" applyFont="1" applyFill="1" applyBorder="1" applyAlignment="1">
      <alignment horizontal="right"/>
    </xf>
    <xf numFmtId="172" fontId="35"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4" fillId="0" borderId="7" xfId="6" applyNumberFormat="1" applyFont="1" applyBorder="1" applyAlignment="1">
      <alignment horizontal="left"/>
    </xf>
    <xf numFmtId="0" fontId="34" fillId="46" borderId="7" xfId="6" applyFont="1" applyFill="1" applyBorder="1"/>
    <xf numFmtId="0" fontId="34" fillId="46" borderId="7" xfId="6" applyFont="1" applyFill="1" applyBorder="1" applyAlignment="1">
      <alignment horizontal="center"/>
    </xf>
    <xf numFmtId="0" fontId="38" fillId="7" borderId="7" xfId="0" applyFont="1" applyFill="1" applyBorder="1"/>
    <xf numFmtId="0" fontId="0" fillId="0" borderId="0" xfId="0" applyAlignment="1"/>
    <xf numFmtId="164" fontId="44" fillId="0" borderId="0" xfId="9" applyNumberFormat="1" applyFont="1" applyBorder="1" applyAlignment="1">
      <alignment horizontal="right"/>
    </xf>
    <xf numFmtId="0" fontId="33" fillId="0" borderId="7" xfId="6" applyFont="1" applyBorder="1" applyAlignment="1">
      <alignment horizontal="center"/>
    </xf>
    <xf numFmtId="0" fontId="33" fillId="0" borderId="26" xfId="6" applyFont="1" applyBorder="1" applyAlignment="1">
      <alignment horizontal="center"/>
    </xf>
    <xf numFmtId="0" fontId="33" fillId="0" borderId="28" xfId="6" applyFont="1" applyBorder="1" applyAlignment="1">
      <alignment horizontal="center"/>
    </xf>
    <xf numFmtId="0" fontId="33" fillId="0" borderId="71" xfId="6" applyFont="1" applyBorder="1" applyAlignment="1">
      <alignment horizontal="center"/>
    </xf>
    <xf numFmtId="16" fontId="41" fillId="0" borderId="59" xfId="3" applyNumberFormat="1" applyFont="1" applyBorder="1" applyAlignment="1">
      <alignment horizontal="center" vertical="center" wrapText="1"/>
    </xf>
    <xf numFmtId="16" fontId="41" fillId="0" borderId="43" xfId="3" applyNumberFormat="1" applyFont="1" applyBorder="1" applyAlignment="1">
      <alignment horizontal="center" vertical="center" wrapText="1"/>
    </xf>
    <xf numFmtId="16" fontId="41" fillId="0" borderId="68" xfId="3" applyNumberFormat="1" applyFont="1" applyBorder="1" applyAlignment="1">
      <alignment horizontal="center" vertical="center" wrapText="1"/>
    </xf>
    <xf numFmtId="0" fontId="39" fillId="0" borderId="7" xfId="0" applyFont="1" applyBorder="1" applyAlignment="1">
      <alignment horizontal="center" wrapText="1"/>
    </xf>
    <xf numFmtId="0" fontId="38" fillId="0" borderId="15" xfId="3" applyFont="1" applyBorder="1" applyAlignment="1">
      <alignment horizontal="center" vertical="center" wrapText="1"/>
    </xf>
    <xf numFmtId="0" fontId="38" fillId="0" borderId="18" xfId="3" applyFont="1" applyBorder="1" applyAlignment="1">
      <alignment horizontal="center" vertical="center" wrapText="1"/>
    </xf>
    <xf numFmtId="0" fontId="40" fillId="0" borderId="15" xfId="3" applyFont="1" applyBorder="1" applyAlignment="1">
      <alignment horizontal="center" vertical="center" wrapText="1"/>
    </xf>
    <xf numFmtId="0" fontId="40" fillId="0" borderId="21" xfId="3" applyFont="1" applyBorder="1" applyAlignment="1">
      <alignment horizontal="center" vertical="center" wrapText="1"/>
    </xf>
    <xf numFmtId="0" fontId="40" fillId="0" borderId="18" xfId="3" applyFont="1" applyBorder="1" applyAlignment="1">
      <alignment horizontal="center" vertical="center" wrapText="1"/>
    </xf>
    <xf numFmtId="0" fontId="40" fillId="0" borderId="54" xfId="3" applyFont="1" applyBorder="1" applyAlignment="1">
      <alignment horizontal="center" vertical="center" wrapText="1"/>
    </xf>
    <xf numFmtId="0" fontId="40" fillId="0" borderId="13" xfId="3" applyFont="1" applyBorder="1" applyAlignment="1">
      <alignment horizontal="center" vertical="center" wrapText="1"/>
    </xf>
    <xf numFmtId="0" fontId="40" fillId="0" borderId="20" xfId="3" applyFont="1" applyBorder="1" applyAlignment="1">
      <alignment horizontal="center" vertical="center" wrapText="1"/>
    </xf>
    <xf numFmtId="0" fontId="40" fillId="0" borderId="22" xfId="3" applyFont="1" applyBorder="1" applyAlignment="1">
      <alignment horizontal="center" vertical="center" wrapText="1"/>
    </xf>
    <xf numFmtId="0" fontId="40" fillId="0" borderId="15" xfId="2" applyFont="1" applyBorder="1" applyAlignment="1">
      <alignment horizontal="center" vertical="center"/>
    </xf>
    <xf numFmtId="0" fontId="40" fillId="0" borderId="21" xfId="2" applyFont="1" applyBorder="1" applyAlignment="1">
      <alignment horizontal="center" vertical="center"/>
    </xf>
    <xf numFmtId="0" fontId="38" fillId="0" borderId="7" xfId="0" applyFont="1" applyBorder="1" applyAlignment="1">
      <alignment horizontal="center" wrapText="1"/>
    </xf>
    <xf numFmtId="165" fontId="38" fillId="0" borderId="7" xfId="0" applyNumberFormat="1" applyFont="1" applyBorder="1" applyAlignment="1">
      <alignment horizontal="center" wrapText="1"/>
    </xf>
    <xf numFmtId="172" fontId="38" fillId="0" borderId="7" xfId="1" applyNumberFormat="1" applyFont="1" applyBorder="1" applyAlignment="1">
      <alignment horizontal="center" vertical="center" wrapText="1"/>
    </xf>
    <xf numFmtId="172" fontId="38" fillId="0" borderId="7" xfId="1" applyNumberFormat="1" applyFont="1" applyBorder="1" applyAlignment="1">
      <alignment horizontal="center" wrapText="1"/>
    </xf>
    <xf numFmtId="0" fontId="33" fillId="0" borderId="72" xfId="6" applyFont="1" applyBorder="1" applyAlignment="1">
      <alignment horizontal="center"/>
    </xf>
    <xf numFmtId="0" fontId="33" fillId="0" borderId="73" xfId="6" applyFont="1" applyBorder="1" applyAlignment="1">
      <alignment horizontal="center"/>
    </xf>
    <xf numFmtId="0" fontId="31" fillId="15" borderId="2" xfId="7" applyFont="1" applyFill="1" applyBorder="1" applyAlignment="1">
      <alignment wrapText="1"/>
    </xf>
    <xf numFmtId="0" fontId="31" fillId="15" borderId="2" xfId="7" applyFont="1" applyFill="1" applyBorder="1" applyAlignment="1">
      <alignment horizontal="right" wrapText="1"/>
    </xf>
    <xf numFmtId="14" fontId="31" fillId="15" borderId="2" xfId="7" applyNumberFormat="1" applyFont="1" applyFill="1" applyBorder="1" applyAlignment="1">
      <alignment horizontal="right" wrapText="1"/>
    </xf>
    <xf numFmtId="172" fontId="31" fillId="15" borderId="2" xfId="1" applyNumberFormat="1" applyFont="1" applyFill="1" applyBorder="1" applyAlignment="1">
      <alignment horizontal="right" wrapText="1"/>
    </xf>
    <xf numFmtId="0" fontId="33" fillId="0" borderId="76" xfId="6" applyFont="1" applyBorder="1"/>
    <xf numFmtId="0" fontId="33" fillId="0" borderId="77" xfId="6" applyFont="1" applyBorder="1"/>
    <xf numFmtId="0" fontId="33" fillId="0" borderId="78" xfId="6" applyFont="1" applyBorder="1" applyAlignment="1">
      <alignment horizontal="center"/>
    </xf>
    <xf numFmtId="0" fontId="33" fillId="0" borderId="79" xfId="6" applyFont="1" applyBorder="1" applyAlignment="1">
      <alignment horizontal="center"/>
    </xf>
    <xf numFmtId="0" fontId="38" fillId="25" borderId="80" xfId="0" applyFont="1" applyFill="1" applyBorder="1"/>
    <xf numFmtId="0" fontId="38" fillId="25" borderId="78" xfId="0" applyFont="1" applyFill="1" applyBorder="1"/>
    <xf numFmtId="0" fontId="38" fillId="25" borderId="79" xfId="0" applyFont="1" applyFill="1" applyBorder="1"/>
    <xf numFmtId="0" fontId="33" fillId="15" borderId="81" xfId="6" applyFont="1" applyFill="1" applyBorder="1" applyAlignment="1">
      <alignment horizontal="right" wrapText="1"/>
    </xf>
    <xf numFmtId="0" fontId="38" fillId="15" borderId="82" xfId="0" applyFont="1" applyFill="1" applyBorder="1"/>
    <xf numFmtId="0" fontId="38" fillId="15" borderId="83" xfId="0" applyFont="1" applyFill="1" applyBorder="1"/>
    <xf numFmtId="0" fontId="38" fillId="15" borderId="84" xfId="0" applyFont="1" applyFill="1" applyBorder="1"/>
    <xf numFmtId="0" fontId="38" fillId="15" borderId="85" xfId="0" applyFont="1" applyFill="1" applyBorder="1"/>
    <xf numFmtId="0" fontId="33" fillId="15" borderId="86" xfId="6" applyFont="1" applyFill="1" applyBorder="1" applyAlignment="1">
      <alignment horizontal="right" wrapText="1"/>
    </xf>
    <xf numFmtId="166" fontId="33" fillId="15" borderId="74" xfId="6" applyNumberFormat="1" applyFont="1" applyFill="1" applyBorder="1" applyAlignment="1">
      <alignment horizontal="right"/>
    </xf>
    <xf numFmtId="0" fontId="33" fillId="15" borderId="74" xfId="6" applyFont="1" applyFill="1" applyBorder="1"/>
    <xf numFmtId="0" fontId="33" fillId="15" borderId="87" xfId="6" applyFont="1" applyFill="1" applyBorder="1" applyAlignment="1">
      <alignment horizontal="right" wrapText="1"/>
    </xf>
    <xf numFmtId="0" fontId="33" fillId="15" borderId="88" xfId="6" applyFont="1" applyFill="1" applyBorder="1" applyAlignment="1">
      <alignment horizontal="right" wrapText="1"/>
    </xf>
    <xf numFmtId="166" fontId="33" fillId="15" borderId="88" xfId="6" applyNumberFormat="1" applyFont="1" applyFill="1" applyBorder="1" applyAlignment="1">
      <alignment horizontal="right"/>
    </xf>
    <xf numFmtId="0" fontId="33" fillId="15" borderId="88" xfId="6" applyFont="1" applyFill="1" applyBorder="1"/>
    <xf numFmtId="172" fontId="33" fillId="15" borderId="88" xfId="1" applyNumberFormat="1" applyFont="1" applyFill="1" applyBorder="1" applyAlignment="1">
      <alignment horizontal="center" vertical="center" wrapText="1"/>
    </xf>
    <xf numFmtId="172" fontId="33" fillId="15" borderId="88" xfId="1" applyNumberFormat="1" applyFont="1" applyFill="1" applyBorder="1" applyAlignment="1">
      <alignment horizontal="right" wrapText="1"/>
    </xf>
    <xf numFmtId="0" fontId="33" fillId="15" borderId="88" xfId="7" applyFont="1" applyFill="1" applyBorder="1" applyAlignment="1">
      <alignment horizontal="right" wrapText="1"/>
    </xf>
    <xf numFmtId="0" fontId="33" fillId="15" borderId="88" xfId="6" applyFont="1" applyFill="1" applyBorder="1" applyAlignment="1">
      <alignment wrapText="1"/>
    </xf>
    <xf numFmtId="0" fontId="33" fillId="15" borderId="88" xfId="7" applyFont="1" applyFill="1" applyBorder="1" applyAlignment="1">
      <alignment wrapText="1"/>
    </xf>
    <xf numFmtId="0" fontId="38" fillId="15" borderId="89" xfId="0" applyFont="1" applyFill="1" applyBorder="1"/>
    <xf numFmtId="0" fontId="38" fillId="15" borderId="90" xfId="0" applyFont="1" applyFill="1" applyBorder="1"/>
    <xf numFmtId="0" fontId="38" fillId="15" borderId="91" xfId="0" applyFont="1" applyFill="1" applyBorder="1"/>
    <xf numFmtId="0" fontId="8" fillId="3" borderId="92" xfId="4" applyFont="1" applyFill="1" applyBorder="1" applyAlignment="1">
      <alignment horizontal="right"/>
    </xf>
    <xf numFmtId="0" fontId="4" fillId="3" borderId="93" xfId="2" applyFill="1" applyBorder="1" applyAlignment="1">
      <alignment horizontal="center"/>
    </xf>
    <xf numFmtId="0" fontId="4" fillId="3" borderId="94" xfId="4" applyFill="1" applyBorder="1" applyAlignment="1">
      <alignment horizontal="left"/>
    </xf>
    <xf numFmtId="0" fontId="8" fillId="3" borderId="95" xfId="4" applyFont="1" applyFill="1" applyBorder="1" applyAlignment="1">
      <alignment horizontal="center"/>
    </xf>
    <xf numFmtId="0" fontId="4" fillId="3" borderId="95" xfId="4" applyFill="1" applyBorder="1" applyAlignment="1">
      <alignment horizontal="center"/>
    </xf>
    <xf numFmtId="0" fontId="4" fillId="3" borderId="96" xfId="4" applyFill="1" applyBorder="1" applyAlignment="1">
      <alignment horizontal="center"/>
    </xf>
    <xf numFmtId="0" fontId="4" fillId="3" borderId="93" xfId="4" applyFill="1" applyBorder="1" applyAlignment="1">
      <alignment horizontal="center"/>
    </xf>
    <xf numFmtId="0" fontId="4" fillId="3" borderId="93" xfId="4" applyFill="1" applyBorder="1"/>
    <xf numFmtId="0" fontId="4" fillId="3" borderId="97" xfId="4" applyFill="1" applyBorder="1"/>
    <xf numFmtId="3" fontId="8" fillId="3" borderId="94" xfId="4" applyNumberFormat="1" applyFont="1" applyFill="1" applyBorder="1" applyAlignment="1">
      <alignment horizontal="left"/>
    </xf>
    <xf numFmtId="0" fontId="9" fillId="3" borderId="95" xfId="4" applyFont="1" applyFill="1" applyBorder="1" applyAlignment="1">
      <alignment horizontal="center"/>
    </xf>
    <xf numFmtId="0" fontId="10" fillId="3" borderId="95" xfId="4" applyFont="1" applyFill="1" applyBorder="1" applyAlignment="1">
      <alignment horizontal="center"/>
    </xf>
    <xf numFmtId="0" fontId="10" fillId="3" borderId="96" xfId="4" applyFont="1" applyFill="1" applyBorder="1" applyAlignment="1">
      <alignment horizontal="center"/>
    </xf>
    <xf numFmtId="0" fontId="10" fillId="3" borderId="93" xfId="4" applyFont="1" applyFill="1" applyBorder="1" applyAlignment="1">
      <alignment horizontal="center"/>
    </xf>
    <xf numFmtId="0" fontId="10" fillId="3" borderId="93" xfId="4" applyFont="1" applyFill="1" applyBorder="1"/>
    <xf numFmtId="0" fontId="10" fillId="3" borderId="97" xfId="4" applyFont="1" applyFill="1" applyBorder="1"/>
    <xf numFmtId="3" fontId="8" fillId="3" borderId="98" xfId="4" applyNumberFormat="1" applyFont="1" applyFill="1" applyBorder="1" applyAlignment="1">
      <alignment horizontal="right"/>
    </xf>
    <xf numFmtId="3" fontId="4" fillId="3" borderId="93" xfId="2" applyNumberFormat="1" applyFill="1" applyBorder="1" applyAlignment="1">
      <alignment horizontal="center"/>
    </xf>
    <xf numFmtId="3" fontId="9" fillId="3" borderId="99" xfId="4" applyNumberFormat="1" applyFont="1" applyFill="1" applyBorder="1" applyAlignment="1">
      <alignment horizontal="center"/>
    </xf>
    <xf numFmtId="3" fontId="10" fillId="3" borderId="99" xfId="4" applyNumberFormat="1" applyFont="1" applyFill="1" applyBorder="1" applyAlignment="1">
      <alignment horizontal="center"/>
    </xf>
    <xf numFmtId="0" fontId="12" fillId="3" borderId="100" xfId="4" applyFont="1" applyFill="1" applyBorder="1"/>
    <xf numFmtId="3" fontId="10" fillId="3" borderId="101" xfId="4" applyNumberFormat="1" applyFont="1" applyFill="1" applyBorder="1" applyAlignment="1">
      <alignment horizontal="center"/>
    </xf>
    <xf numFmtId="3" fontId="10" fillId="3" borderId="102" xfId="4" applyNumberFormat="1" applyFont="1" applyFill="1" applyBorder="1" applyAlignment="1">
      <alignment horizontal="center"/>
    </xf>
    <xf numFmtId="3" fontId="10" fillId="3" borderId="93" xfId="4" applyNumberFormat="1" applyFont="1" applyFill="1" applyBorder="1"/>
    <xf numFmtId="0" fontId="8" fillId="3" borderId="103" xfId="4" applyFont="1" applyFill="1" applyBorder="1" applyAlignment="1">
      <alignment horizontal="right"/>
    </xf>
    <xf numFmtId="3" fontId="4" fillId="3" borderId="78" xfId="2" applyNumberFormat="1" applyFill="1" applyBorder="1" applyAlignment="1">
      <alignment horizontal="center"/>
    </xf>
    <xf numFmtId="0" fontId="10" fillId="3" borderId="96" xfId="4" applyFont="1" applyFill="1" applyBorder="1"/>
    <xf numFmtId="0" fontId="4" fillId="0" borderId="69" xfId="2" applyBorder="1" applyAlignment="1">
      <alignment horizontal="center"/>
    </xf>
    <xf numFmtId="0" fontId="4" fillId="0" borderId="69" xfId="4" applyBorder="1" applyAlignment="1">
      <alignment horizontal="center"/>
    </xf>
    <xf numFmtId="0" fontId="4" fillId="0" borderId="93" xfId="4" applyBorder="1" applyAlignment="1">
      <alignment horizontal="center"/>
    </xf>
    <xf numFmtId="0" fontId="13" fillId="4" borderId="84" xfId="4" applyFont="1" applyFill="1" applyBorder="1" applyAlignment="1">
      <alignment horizontal="center"/>
    </xf>
    <xf numFmtId="169" fontId="13" fillId="4" borderId="84" xfId="4" applyNumberFormat="1" applyFont="1" applyFill="1" applyBorder="1" applyAlignment="1">
      <alignment horizontal="center"/>
    </xf>
    <xf numFmtId="1" fontId="13" fillId="4" borderId="96" xfId="4" applyNumberFormat="1" applyFont="1" applyFill="1" applyBorder="1" applyAlignment="1">
      <alignment horizontal="center"/>
    </xf>
    <xf numFmtId="169" fontId="13" fillId="4" borderId="85" xfId="4" applyNumberFormat="1" applyFont="1" applyFill="1" applyBorder="1" applyAlignment="1">
      <alignment horizontal="center"/>
    </xf>
    <xf numFmtId="0" fontId="8" fillId="4" borderId="96" xfId="4" applyFont="1" applyFill="1" applyBorder="1"/>
    <xf numFmtId="0" fontId="10" fillId="4" borderId="93" xfId="4" applyFont="1" applyFill="1" applyBorder="1"/>
    <xf numFmtId="0" fontId="10" fillId="4" borderId="97" xfId="4" applyFont="1" applyFill="1" applyBorder="1"/>
    <xf numFmtId="0" fontId="8" fillId="3" borderId="92" xfId="4" applyFont="1" applyFill="1" applyBorder="1"/>
    <xf numFmtId="0" fontId="8" fillId="4" borderId="84" xfId="4" applyFont="1" applyFill="1" applyBorder="1"/>
    <xf numFmtId="0" fontId="4" fillId="0" borderId="93" xfId="2" applyBorder="1" applyAlignment="1">
      <alignment horizontal="center"/>
    </xf>
    <xf numFmtId="0" fontId="4" fillId="0" borderId="78" xfId="2" applyBorder="1" applyAlignment="1">
      <alignment horizontal="center"/>
    </xf>
    <xf numFmtId="0" fontId="4" fillId="0" borderId="78" xfId="4" applyBorder="1" applyAlignment="1">
      <alignment horizontal="center"/>
    </xf>
    <xf numFmtId="1" fontId="13" fillId="4" borderId="80" xfId="4" applyNumberFormat="1" applyFont="1" applyFill="1" applyBorder="1" applyAlignment="1">
      <alignment horizontal="center"/>
    </xf>
    <xf numFmtId="0" fontId="8" fillId="4" borderId="80" xfId="4" applyFont="1" applyFill="1" applyBorder="1"/>
    <xf numFmtId="0" fontId="10" fillId="4" borderId="78" xfId="4" applyFont="1" applyFill="1" applyBorder="1"/>
    <xf numFmtId="0" fontId="13" fillId="4" borderId="104" xfId="4" applyFont="1" applyFill="1" applyBorder="1" applyAlignment="1">
      <alignment horizontal="center"/>
    </xf>
    <xf numFmtId="169" fontId="14" fillId="4" borderId="69" xfId="4" applyNumberFormat="1" applyFont="1" applyFill="1" applyBorder="1" applyAlignment="1">
      <alignment horizontal="center"/>
    </xf>
    <xf numFmtId="1" fontId="13" fillId="4" borderId="104" xfId="4" applyNumberFormat="1" applyFont="1" applyFill="1" applyBorder="1" applyAlignment="1">
      <alignment horizontal="center"/>
    </xf>
    <xf numFmtId="0" fontId="8" fillId="4" borderId="104" xfId="4" applyFont="1" applyFill="1" applyBorder="1"/>
    <xf numFmtId="0" fontId="10" fillId="4" borderId="69" xfId="4" applyFont="1" applyFill="1" applyBorder="1"/>
    <xf numFmtId="169" fontId="14" fillId="4" borderId="93" xfId="4" applyNumberFormat="1" applyFont="1" applyFill="1" applyBorder="1" applyAlignment="1">
      <alignment horizontal="center"/>
    </xf>
    <xf numFmtId="0" fontId="8" fillId="3" borderId="98" xfId="4" applyFont="1" applyFill="1" applyBorder="1"/>
    <xf numFmtId="169" fontId="13" fillId="4" borderId="105" xfId="4" applyNumberFormat="1" applyFont="1" applyFill="1" applyBorder="1" applyAlignment="1">
      <alignment horizontal="center"/>
    </xf>
    <xf numFmtId="169" fontId="14" fillId="4" borderId="102" xfId="4" applyNumberFormat="1" applyFont="1" applyFill="1" applyBorder="1" applyAlignment="1">
      <alignment horizontal="center"/>
    </xf>
    <xf numFmtId="1" fontId="13" fillId="4" borderId="101" xfId="4" applyNumberFormat="1" applyFont="1" applyFill="1" applyBorder="1" applyAlignment="1">
      <alignment horizontal="center"/>
    </xf>
    <xf numFmtId="169" fontId="13" fillId="4" borderId="106" xfId="4" applyNumberFormat="1" applyFont="1" applyFill="1" applyBorder="1" applyAlignment="1">
      <alignment horizontal="center"/>
    </xf>
    <xf numFmtId="0" fontId="8" fillId="4" borderId="101" xfId="4" applyFont="1" applyFill="1" applyBorder="1"/>
    <xf numFmtId="0" fontId="10" fillId="4" borderId="102" xfId="4" applyFont="1" applyFill="1" applyBorder="1"/>
    <xf numFmtId="0" fontId="10" fillId="4" borderId="107" xfId="4" applyFont="1" applyFill="1" applyBorder="1"/>
    <xf numFmtId="0" fontId="8" fillId="8" borderId="108" xfId="4" applyFont="1" applyFill="1" applyBorder="1" applyAlignment="1">
      <alignment horizontal="center"/>
    </xf>
    <xf numFmtId="0" fontId="4" fillId="8" borderId="99" xfId="4" applyFill="1" applyBorder="1" applyAlignment="1">
      <alignment horizontal="left"/>
    </xf>
    <xf numFmtId="0" fontId="4" fillId="8" borderId="99" xfId="4" applyFill="1" applyBorder="1" applyAlignment="1">
      <alignment horizontal="center"/>
    </xf>
    <xf numFmtId="0" fontId="8" fillId="9" borderId="93" xfId="4" applyFont="1" applyFill="1" applyBorder="1"/>
    <xf numFmtId="0" fontId="4" fillId="9" borderId="93" xfId="4" applyFill="1" applyBorder="1"/>
    <xf numFmtId="169" fontId="8" fillId="11" borderId="93" xfId="4" applyNumberFormat="1" applyFont="1" applyFill="1" applyBorder="1" applyAlignment="1">
      <alignment horizontal="center"/>
    </xf>
    <xf numFmtId="1" fontId="4" fillId="12" borderId="93" xfId="4" applyNumberFormat="1" applyFill="1" applyBorder="1" applyAlignment="1">
      <alignment horizontal="center"/>
    </xf>
    <xf numFmtId="0" fontId="4" fillId="12" borderId="93" xfId="4" applyFill="1" applyBorder="1" applyAlignment="1">
      <alignment horizontal="center"/>
    </xf>
    <xf numFmtId="0" fontId="4" fillId="12" borderId="93" xfId="4" applyFill="1" applyBorder="1"/>
    <xf numFmtId="0" fontId="10" fillId="12" borderId="93" xfId="4" applyFont="1" applyFill="1" applyBorder="1"/>
    <xf numFmtId="169" fontId="8" fillId="9" borderId="93" xfId="4" applyNumberFormat="1" applyFont="1" applyFill="1" applyBorder="1" applyAlignment="1">
      <alignment horizontal="center" vertical="center"/>
    </xf>
    <xf numFmtId="169" fontId="15" fillId="9" borderId="78" xfId="4" applyNumberFormat="1" applyFont="1" applyFill="1" applyBorder="1" applyAlignment="1">
      <alignment horizontal="center"/>
    </xf>
    <xf numFmtId="0" fontId="16" fillId="12" borderId="93" xfId="4" applyFont="1" applyFill="1" applyBorder="1" applyAlignment="1">
      <alignment horizontal="center"/>
    </xf>
    <xf numFmtId="0" fontId="4" fillId="8" borderId="93" xfId="4" applyFill="1" applyBorder="1"/>
    <xf numFmtId="0" fontId="10" fillId="8" borderId="93" xfId="4" applyFont="1" applyFill="1" applyBorder="1"/>
    <xf numFmtId="0" fontId="4" fillId="3" borderId="95" xfId="2" applyFill="1" applyBorder="1" applyAlignment="1">
      <alignment horizontal="center"/>
    </xf>
    <xf numFmtId="0" fontId="4" fillId="0" borderId="109" xfId="4" applyBorder="1" applyAlignment="1">
      <alignment horizontal="center"/>
    </xf>
    <xf numFmtId="0" fontId="4" fillId="0" borderId="80" xfId="4" applyBorder="1" applyAlignment="1">
      <alignment horizontal="center"/>
    </xf>
    <xf numFmtId="0" fontId="4" fillId="0" borderId="109" xfId="2" applyBorder="1" applyAlignment="1">
      <alignment horizontal="center"/>
    </xf>
    <xf numFmtId="0" fontId="4" fillId="0" borderId="96" xfId="4" applyBorder="1" applyAlignment="1">
      <alignment horizontal="center"/>
    </xf>
    <xf numFmtId="0" fontId="4" fillId="0" borderId="102" xfId="2" applyBorder="1" applyAlignment="1">
      <alignment horizontal="center"/>
    </xf>
    <xf numFmtId="0" fontId="4" fillId="0" borderId="100" xfId="4" applyBorder="1" applyAlignment="1">
      <alignment horizontal="center"/>
    </xf>
    <xf numFmtId="3" fontId="4" fillId="4" borderId="93" xfId="2" applyNumberFormat="1" applyFill="1" applyBorder="1" applyAlignment="1">
      <alignment horizontal="center"/>
    </xf>
    <xf numFmtId="0" fontId="4" fillId="14" borderId="83" xfId="4" applyFill="1" applyBorder="1" applyAlignment="1">
      <alignment horizontal="center"/>
    </xf>
    <xf numFmtId="0" fontId="4" fillId="14" borderId="93" xfId="4" applyFill="1" applyBorder="1" applyAlignment="1">
      <alignment horizontal="center"/>
    </xf>
    <xf numFmtId="0" fontId="4" fillId="14" borderId="78" xfId="4" applyFill="1" applyBorder="1" applyAlignment="1">
      <alignment horizontal="center"/>
    </xf>
    <xf numFmtId="3" fontId="16" fillId="12" borderId="93" xfId="4" applyNumberFormat="1" applyFont="1" applyFill="1" applyBorder="1" applyAlignment="1">
      <alignment horizontal="center"/>
    </xf>
    <xf numFmtId="169" fontId="17" fillId="4" borderId="84" xfId="4" applyNumberFormat="1" applyFont="1" applyFill="1" applyBorder="1" applyAlignment="1">
      <alignment horizontal="center"/>
    </xf>
    <xf numFmtId="0" fontId="17" fillId="4" borderId="84" xfId="4" applyFont="1" applyFill="1" applyBorder="1" applyAlignment="1">
      <alignment horizontal="center"/>
    </xf>
    <xf numFmtId="169" fontId="17" fillId="4" borderId="85" xfId="4" applyNumberFormat="1" applyFont="1" applyFill="1" applyBorder="1" applyAlignment="1">
      <alignment horizontal="center"/>
    </xf>
    <xf numFmtId="1" fontId="17" fillId="4" borderId="96" xfId="4" applyNumberFormat="1" applyFont="1" applyFill="1" applyBorder="1" applyAlignment="1">
      <alignment horizontal="center"/>
    </xf>
    <xf numFmtId="1" fontId="17" fillId="4" borderId="80" xfId="4" applyNumberFormat="1" applyFont="1" applyFill="1" applyBorder="1" applyAlignment="1">
      <alignment horizontal="center"/>
    </xf>
    <xf numFmtId="169" fontId="17" fillId="4" borderId="110" xfId="4" applyNumberFormat="1" applyFont="1" applyFill="1" applyBorder="1" applyAlignment="1">
      <alignment horizontal="center"/>
    </xf>
    <xf numFmtId="1" fontId="17" fillId="4" borderId="109" xfId="4" applyNumberFormat="1" applyFont="1" applyFill="1" applyBorder="1" applyAlignment="1">
      <alignment horizontal="center"/>
    </xf>
    <xf numFmtId="169" fontId="15" fillId="11" borderId="78" xfId="4" applyNumberFormat="1" applyFont="1" applyFill="1" applyBorder="1" applyAlignment="1">
      <alignment horizontal="center"/>
    </xf>
    <xf numFmtId="0" fontId="4" fillId="16" borderId="93" xfId="4" applyFill="1" applyBorder="1" applyAlignment="1">
      <alignment horizontal="center"/>
    </xf>
    <xf numFmtId="0" fontId="4" fillId="16" borderId="93" xfId="2" applyFill="1" applyBorder="1" applyAlignment="1">
      <alignment horizontal="center"/>
    </xf>
    <xf numFmtId="3" fontId="4" fillId="16" borderId="93" xfId="2" applyNumberFormat="1" applyFill="1" applyBorder="1" applyAlignment="1">
      <alignment horizontal="center"/>
    </xf>
    <xf numFmtId="3" fontId="4" fillId="3" borderId="93" xfId="4" applyNumberFormat="1" applyFill="1" applyBorder="1" applyAlignment="1">
      <alignment horizontal="center"/>
    </xf>
    <xf numFmtId="3" fontId="4" fillId="17" borderId="93" xfId="4" applyNumberFormat="1" applyFill="1" applyBorder="1" applyAlignment="1">
      <alignment horizontal="center"/>
    </xf>
    <xf numFmtId="3" fontId="4" fillId="16" borderId="78" xfId="2" applyNumberFormat="1" applyFill="1" applyBorder="1" applyAlignment="1">
      <alignment horizontal="center"/>
    </xf>
    <xf numFmtId="3" fontId="4" fillId="3" borderId="78" xfId="4" applyNumberFormat="1" applyFill="1" applyBorder="1" applyAlignment="1">
      <alignment horizontal="center"/>
    </xf>
    <xf numFmtId="0" fontId="4" fillId="16" borderId="83" xfId="4" applyFill="1" applyBorder="1" applyAlignment="1">
      <alignment horizontal="center"/>
    </xf>
    <xf numFmtId="0" fontId="13" fillId="18" borderId="84" xfId="4" applyFont="1" applyFill="1" applyBorder="1" applyAlignment="1">
      <alignment horizontal="center"/>
    </xf>
    <xf numFmtId="169" fontId="18" fillId="3" borderId="85" xfId="4" applyNumberFormat="1" applyFont="1" applyFill="1" applyBorder="1" applyAlignment="1">
      <alignment horizontal="center"/>
    </xf>
    <xf numFmtId="0" fontId="8" fillId="3" borderId="96" xfId="4" applyFont="1" applyFill="1" applyBorder="1"/>
    <xf numFmtId="0" fontId="8" fillId="3" borderId="84" xfId="4" applyFont="1" applyFill="1" applyBorder="1"/>
    <xf numFmtId="0" fontId="4" fillId="16" borderId="78" xfId="4" applyFill="1" applyBorder="1" applyAlignment="1">
      <alignment horizontal="center"/>
    </xf>
    <xf numFmtId="0" fontId="13" fillId="18" borderId="82" xfId="4" applyFont="1" applyFill="1" applyBorder="1" applyAlignment="1">
      <alignment horizontal="center"/>
    </xf>
    <xf numFmtId="0" fontId="8" fillId="3" borderId="80" xfId="4" applyFont="1" applyFill="1" applyBorder="1"/>
    <xf numFmtId="0" fontId="10" fillId="3" borderId="78" xfId="4" applyFont="1" applyFill="1" applyBorder="1"/>
    <xf numFmtId="169" fontId="18" fillId="3" borderId="110" xfId="4" applyNumberFormat="1" applyFont="1" applyFill="1" applyBorder="1" applyAlignment="1">
      <alignment horizontal="center"/>
    </xf>
    <xf numFmtId="0" fontId="8" fillId="3" borderId="109" xfId="4" applyFont="1" applyFill="1" applyBorder="1"/>
    <xf numFmtId="0" fontId="10" fillId="3" borderId="83" xfId="4" applyFont="1" applyFill="1" applyBorder="1"/>
    <xf numFmtId="0" fontId="10" fillId="3" borderId="111" xfId="4" applyFont="1" applyFill="1" applyBorder="1"/>
    <xf numFmtId="0" fontId="8" fillId="3" borderId="101" xfId="4" applyFont="1" applyFill="1" applyBorder="1"/>
    <xf numFmtId="0" fontId="10" fillId="3" borderId="102" xfId="4" applyFont="1" applyFill="1" applyBorder="1"/>
    <xf numFmtId="0" fontId="10" fillId="3" borderId="107" xfId="4" applyFont="1" applyFill="1" applyBorder="1"/>
    <xf numFmtId="3" fontId="4" fillId="3" borderId="99" xfId="4" applyNumberFormat="1" applyFill="1" applyBorder="1" applyAlignment="1">
      <alignment horizontal="center"/>
    </xf>
    <xf numFmtId="0" fontId="11" fillId="3" borderId="100" xfId="4" applyFont="1" applyFill="1" applyBorder="1"/>
    <xf numFmtId="3" fontId="4" fillId="3" borderId="101" xfId="4" applyNumberFormat="1" applyFill="1" applyBorder="1" applyAlignment="1">
      <alignment horizontal="center"/>
    </xf>
    <xf numFmtId="3" fontId="4" fillId="3" borderId="102" xfId="4" applyNumberFormat="1" applyFill="1" applyBorder="1" applyAlignment="1">
      <alignment horizontal="center"/>
    </xf>
    <xf numFmtId="3" fontId="4" fillId="3" borderId="93" xfId="4" applyNumberFormat="1" applyFill="1" applyBorder="1"/>
    <xf numFmtId="0" fontId="4" fillId="18" borderId="83" xfId="4" applyFill="1" applyBorder="1" applyAlignment="1">
      <alignment horizontal="center"/>
    </xf>
    <xf numFmtId="0" fontId="13" fillId="20" borderId="84" xfId="4" applyFont="1" applyFill="1" applyBorder="1" applyAlignment="1">
      <alignment horizontal="center"/>
    </xf>
    <xf numFmtId="0" fontId="18" fillId="4" borderId="84" xfId="4" applyFont="1" applyFill="1" applyBorder="1" applyAlignment="1">
      <alignment horizontal="center"/>
    </xf>
    <xf numFmtId="169" fontId="18" fillId="4" borderId="84" xfId="4" applyNumberFormat="1" applyFont="1" applyFill="1" applyBorder="1" applyAlignment="1">
      <alignment horizontal="center"/>
    </xf>
    <xf numFmtId="169" fontId="18" fillId="4" borderId="85" xfId="4" applyNumberFormat="1" applyFont="1" applyFill="1" applyBorder="1" applyAlignment="1">
      <alignment horizontal="center"/>
    </xf>
    <xf numFmtId="1" fontId="18" fillId="4" borderId="96" xfId="4" applyNumberFormat="1" applyFont="1" applyFill="1" applyBorder="1" applyAlignment="1">
      <alignment horizontal="center"/>
    </xf>
    <xf numFmtId="0" fontId="4" fillId="3" borderId="96" xfId="4" applyFill="1" applyBorder="1"/>
    <xf numFmtId="0" fontId="4" fillId="18" borderId="93" xfId="4" applyFill="1" applyBorder="1" applyAlignment="1">
      <alignment horizontal="center"/>
    </xf>
    <xf numFmtId="0" fontId="17" fillId="21" borderId="84" xfId="4" applyFont="1" applyFill="1" applyBorder="1" applyAlignment="1">
      <alignment horizontal="center"/>
    </xf>
    <xf numFmtId="0" fontId="17" fillId="3" borderId="84" xfId="4" applyFont="1" applyFill="1" applyBorder="1" applyAlignment="1">
      <alignment horizontal="center"/>
    </xf>
    <xf numFmtId="169" fontId="17" fillId="3" borderId="85" xfId="4" applyNumberFormat="1" applyFont="1" applyFill="1" applyBorder="1" applyAlignment="1">
      <alignment horizontal="center"/>
    </xf>
    <xf numFmtId="1" fontId="17" fillId="3" borderId="96" xfId="4" applyNumberFormat="1" applyFont="1" applyFill="1" applyBorder="1" applyAlignment="1">
      <alignment horizontal="center"/>
    </xf>
    <xf numFmtId="0" fontId="4" fillId="18" borderId="78" xfId="4" applyFill="1" applyBorder="1" applyAlignment="1">
      <alignment horizontal="center"/>
    </xf>
    <xf numFmtId="1" fontId="18" fillId="4" borderId="80" xfId="4" applyNumberFormat="1" applyFont="1" applyFill="1" applyBorder="1" applyAlignment="1">
      <alignment horizontal="center"/>
    </xf>
    <xf numFmtId="0" fontId="13" fillId="20" borderId="82" xfId="4" applyFont="1" applyFill="1" applyBorder="1" applyAlignment="1">
      <alignment horizontal="center"/>
    </xf>
    <xf numFmtId="0" fontId="18" fillId="4" borderId="82" xfId="4" applyFont="1" applyFill="1" applyBorder="1" applyAlignment="1">
      <alignment horizontal="center"/>
    </xf>
    <xf numFmtId="169" fontId="18" fillId="4" borderId="82" xfId="4" applyNumberFormat="1" applyFont="1" applyFill="1" applyBorder="1" applyAlignment="1">
      <alignment horizontal="center"/>
    </xf>
    <xf numFmtId="169" fontId="18" fillId="4" borderId="110" xfId="4" applyNumberFormat="1" applyFont="1" applyFill="1" applyBorder="1" applyAlignment="1">
      <alignment horizontal="center"/>
    </xf>
    <xf numFmtId="1" fontId="18" fillId="4" borderId="109" xfId="4" applyNumberFormat="1" applyFont="1" applyFill="1" applyBorder="1" applyAlignment="1">
      <alignment horizontal="center"/>
    </xf>
    <xf numFmtId="0" fontId="4" fillId="3" borderId="78" xfId="4" applyFill="1" applyBorder="1"/>
    <xf numFmtId="0" fontId="17" fillId="21" borderId="82" xfId="4" applyFont="1" applyFill="1" applyBorder="1" applyAlignment="1">
      <alignment horizontal="center"/>
    </xf>
    <xf numFmtId="0" fontId="17" fillId="3" borderId="82" xfId="4" applyFont="1" applyFill="1" applyBorder="1" applyAlignment="1">
      <alignment horizontal="center"/>
    </xf>
    <xf numFmtId="169" fontId="17" fillId="3" borderId="110" xfId="4" applyNumberFormat="1" applyFont="1" applyFill="1" applyBorder="1" applyAlignment="1">
      <alignment horizontal="center"/>
    </xf>
    <xf numFmtId="1" fontId="17" fillId="3" borderId="109" xfId="4" applyNumberFormat="1" applyFont="1" applyFill="1" applyBorder="1" applyAlignment="1">
      <alignment horizontal="center"/>
    </xf>
    <xf numFmtId="0" fontId="4" fillId="3" borderId="83" xfId="4" applyFill="1" applyBorder="1"/>
    <xf numFmtId="0" fontId="4" fillId="3" borderId="111" xfId="4" applyFill="1" applyBorder="1"/>
    <xf numFmtId="0" fontId="4" fillId="3" borderId="102" xfId="4" applyFill="1" applyBorder="1"/>
    <xf numFmtId="0" fontId="4" fillId="3" borderId="107" xfId="4" applyFill="1" applyBorder="1"/>
    <xf numFmtId="169" fontId="8" fillId="11" borderId="78" xfId="4" applyNumberFormat="1" applyFont="1" applyFill="1" applyBorder="1" applyAlignment="1">
      <alignment horizontal="center"/>
    </xf>
    <xf numFmtId="3" fontId="4" fillId="12" borderId="93" xfId="4" applyNumberFormat="1" applyFill="1" applyBorder="1" applyAlignment="1">
      <alignment horizontal="center"/>
    </xf>
    <xf numFmtId="0" fontId="4" fillId="20" borderId="83" xfId="4" applyFill="1" applyBorder="1" applyAlignment="1">
      <alignment horizontal="center"/>
    </xf>
    <xf numFmtId="0" fontId="4" fillId="20" borderId="93" xfId="4" applyFill="1" applyBorder="1" applyAlignment="1">
      <alignment horizontal="center"/>
    </xf>
    <xf numFmtId="0" fontId="4" fillId="4" borderId="93" xfId="4" applyFill="1" applyBorder="1" applyAlignment="1">
      <alignment horizontal="center"/>
    </xf>
    <xf numFmtId="0" fontId="4" fillId="22" borderId="93" xfId="4" applyFill="1" applyBorder="1" applyAlignment="1">
      <alignment horizontal="center"/>
    </xf>
    <xf numFmtId="0" fontId="4" fillId="0" borderId="102" xfId="4" applyBorder="1" applyAlignment="1">
      <alignment horizontal="center"/>
    </xf>
    <xf numFmtId="0" fontId="4" fillId="20" borderId="78" xfId="4" applyFill="1" applyBorder="1" applyAlignment="1">
      <alignment horizontal="center"/>
    </xf>
    <xf numFmtId="0" fontId="18" fillId="21" borderId="84" xfId="4" applyFont="1" applyFill="1" applyBorder="1" applyAlignment="1">
      <alignment horizontal="center"/>
    </xf>
    <xf numFmtId="0" fontId="18" fillId="3" borderId="84" xfId="4" applyFont="1" applyFill="1" applyBorder="1" applyAlignment="1">
      <alignment horizontal="center"/>
    </xf>
    <xf numFmtId="169" fontId="18" fillId="3" borderId="84" xfId="4" applyNumberFormat="1" applyFont="1" applyFill="1" applyBorder="1" applyAlignment="1">
      <alignment horizontal="center"/>
    </xf>
    <xf numFmtId="1" fontId="18" fillId="3" borderId="96" xfId="4" applyNumberFormat="1" applyFont="1" applyFill="1" applyBorder="1" applyAlignment="1">
      <alignment horizontal="center"/>
    </xf>
    <xf numFmtId="0" fontId="18" fillId="21" borderId="82" xfId="4" applyFont="1" applyFill="1" applyBorder="1" applyAlignment="1">
      <alignment horizontal="center"/>
    </xf>
    <xf numFmtId="0" fontId="18" fillId="3" borderId="82" xfId="4" applyFont="1" applyFill="1" applyBorder="1" applyAlignment="1">
      <alignment horizontal="center"/>
    </xf>
    <xf numFmtId="169" fontId="18" fillId="3" borderId="82" xfId="4" applyNumberFormat="1" applyFont="1" applyFill="1" applyBorder="1" applyAlignment="1">
      <alignment horizontal="center"/>
    </xf>
    <xf numFmtId="1" fontId="18" fillId="3" borderId="109" xfId="4" applyNumberFormat="1" applyFont="1" applyFill="1" applyBorder="1" applyAlignment="1">
      <alignment horizontal="center"/>
    </xf>
    <xf numFmtId="3" fontId="4" fillId="16" borderId="93" xfId="4" applyNumberFormat="1" applyFill="1" applyBorder="1" applyAlignment="1">
      <alignment horizontal="center"/>
    </xf>
    <xf numFmtId="3" fontId="8" fillId="3" borderId="99" xfId="4" applyNumberFormat="1" applyFont="1" applyFill="1" applyBorder="1" applyAlignment="1">
      <alignment horizontal="center"/>
    </xf>
    <xf numFmtId="3" fontId="4" fillId="16" borderId="78" xfId="4" applyNumberFormat="1" applyFill="1" applyBorder="1" applyAlignment="1">
      <alignment horizontal="center"/>
    </xf>
    <xf numFmtId="0" fontId="13" fillId="14" borderId="84" xfId="4" applyFont="1" applyFill="1" applyBorder="1" applyAlignment="1">
      <alignment horizontal="center"/>
    </xf>
    <xf numFmtId="169" fontId="13" fillId="3" borderId="85" xfId="4" applyNumberFormat="1" applyFont="1" applyFill="1" applyBorder="1" applyAlignment="1">
      <alignment horizontal="center"/>
    </xf>
    <xf numFmtId="0" fontId="13" fillId="3" borderId="84" xfId="4" applyFont="1" applyFill="1" applyBorder="1" applyAlignment="1">
      <alignment horizontal="center"/>
    </xf>
    <xf numFmtId="0" fontId="13" fillId="14" borderId="82" xfId="4" applyFont="1" applyFill="1" applyBorder="1" applyAlignment="1">
      <alignment horizontal="center"/>
    </xf>
    <xf numFmtId="169" fontId="13" fillId="3" borderId="110" xfId="4" applyNumberFormat="1" applyFont="1" applyFill="1" applyBorder="1" applyAlignment="1">
      <alignment horizontal="center"/>
    </xf>
    <xf numFmtId="0" fontId="13" fillId="3" borderId="82" xfId="4" applyFont="1" applyFill="1" applyBorder="1" applyAlignment="1">
      <alignment horizontal="center"/>
    </xf>
    <xf numFmtId="0" fontId="21" fillId="8" borderId="99" xfId="4" applyFont="1" applyFill="1" applyBorder="1" applyAlignment="1">
      <alignment horizontal="center"/>
    </xf>
    <xf numFmtId="0" fontId="4" fillId="12" borderId="85" xfId="4" applyFill="1" applyBorder="1"/>
    <xf numFmtId="0" fontId="4" fillId="8" borderId="78" xfId="4" applyFill="1" applyBorder="1"/>
    <xf numFmtId="0" fontId="13" fillId="26" borderId="84" xfId="4" applyFont="1" applyFill="1" applyBorder="1" applyAlignment="1">
      <alignment horizontal="center"/>
    </xf>
    <xf numFmtId="0" fontId="13" fillId="26" borderId="82" xfId="4" applyFont="1" applyFill="1" applyBorder="1" applyAlignment="1">
      <alignment horizontal="center"/>
    </xf>
    <xf numFmtId="0" fontId="4" fillId="3" borderId="95" xfId="4" applyFill="1" applyBorder="1" applyAlignment="1">
      <alignment horizontal="left"/>
    </xf>
    <xf numFmtId="3" fontId="8" fillId="3" borderId="95" xfId="4" applyNumberFormat="1" applyFont="1" applyFill="1" applyBorder="1" applyAlignment="1">
      <alignment horizontal="left"/>
    </xf>
    <xf numFmtId="0" fontId="4" fillId="26" borderId="83" xfId="4" applyFill="1" applyBorder="1" applyAlignment="1">
      <alignment horizontal="center"/>
    </xf>
    <xf numFmtId="0" fontId="13" fillId="3" borderId="95" xfId="4" applyFont="1" applyFill="1" applyBorder="1" applyAlignment="1">
      <alignment horizontal="center"/>
    </xf>
    <xf numFmtId="1" fontId="13" fillId="3" borderId="96" xfId="4" applyNumberFormat="1" applyFont="1" applyFill="1" applyBorder="1" applyAlignment="1">
      <alignment horizontal="center"/>
    </xf>
    <xf numFmtId="0" fontId="4" fillId="26" borderId="93" xfId="4" applyFill="1" applyBorder="1" applyAlignment="1">
      <alignment horizontal="center"/>
    </xf>
    <xf numFmtId="0" fontId="4" fillId="26" borderId="78" xfId="4" applyFill="1" applyBorder="1" applyAlignment="1">
      <alignment horizontal="center"/>
    </xf>
    <xf numFmtId="0" fontId="13" fillId="3" borderId="100" xfId="4" applyFont="1" applyFill="1" applyBorder="1" applyAlignment="1">
      <alignment horizontal="center"/>
    </xf>
    <xf numFmtId="0" fontId="13" fillId="3" borderId="112" xfId="4" applyFont="1" applyFill="1" applyBorder="1" applyAlignment="1">
      <alignment horizontal="center"/>
    </xf>
    <xf numFmtId="1" fontId="13" fillId="3" borderId="109" xfId="4" applyNumberFormat="1" applyFont="1" applyFill="1" applyBorder="1" applyAlignment="1">
      <alignment horizontal="center"/>
    </xf>
    <xf numFmtId="0" fontId="8" fillId="8" borderId="99" xfId="4" applyFont="1" applyFill="1" applyBorder="1" applyAlignment="1">
      <alignment horizontal="center"/>
    </xf>
    <xf numFmtId="0" fontId="4" fillId="12" borderId="113" xfId="4" applyFill="1" applyBorder="1" applyAlignment="1">
      <alignment horizontal="center"/>
    </xf>
    <xf numFmtId="0" fontId="4" fillId="12" borderId="101" xfId="4" applyFill="1" applyBorder="1" applyAlignment="1">
      <alignment horizontal="center"/>
    </xf>
    <xf numFmtId="0" fontId="4" fillId="3" borderId="99" xfId="4" applyFill="1" applyBorder="1"/>
    <xf numFmtId="0" fontId="4" fillId="3" borderId="101" xfId="4" applyFill="1" applyBorder="1"/>
    <xf numFmtId="0" fontId="23" fillId="27" borderId="93" xfId="4" applyFont="1" applyFill="1" applyBorder="1" applyAlignment="1">
      <alignment horizontal="center"/>
    </xf>
    <xf numFmtId="0" fontId="4" fillId="0" borderId="93" xfId="4" applyBorder="1"/>
    <xf numFmtId="0" fontId="4" fillId="0" borderId="109" xfId="4" applyBorder="1"/>
    <xf numFmtId="169" fontId="13" fillId="26" borderId="85" xfId="4" applyNumberFormat="1" applyFont="1" applyFill="1" applyBorder="1" applyAlignment="1">
      <alignment horizontal="center"/>
    </xf>
    <xf numFmtId="169" fontId="13" fillId="26" borderId="110" xfId="4" applyNumberFormat="1" applyFont="1" applyFill="1" applyBorder="1" applyAlignment="1">
      <alignment horizontal="center"/>
    </xf>
    <xf numFmtId="0" fontId="4" fillId="12" borderId="78" xfId="4" applyFill="1" applyBorder="1" applyAlignment="1">
      <alignment horizontal="center"/>
    </xf>
    <xf numFmtId="3" fontId="4" fillId="12" borderId="78" xfId="4" applyNumberFormat="1" applyFill="1" applyBorder="1" applyAlignment="1">
      <alignment horizontal="center"/>
    </xf>
    <xf numFmtId="3" fontId="4" fillId="26" borderId="93" xfId="4" applyNumberFormat="1" applyFill="1" applyBorder="1" applyAlignment="1">
      <alignment horizontal="center"/>
    </xf>
    <xf numFmtId="3" fontId="4" fillId="26" borderId="78" xfId="4" applyNumberFormat="1" applyFill="1" applyBorder="1" applyAlignment="1">
      <alignment horizontal="center"/>
    </xf>
    <xf numFmtId="169" fontId="13" fillId="29" borderId="85" xfId="4" applyNumberFormat="1" applyFont="1" applyFill="1" applyBorder="1" applyAlignment="1">
      <alignment horizontal="center"/>
    </xf>
    <xf numFmtId="1" fontId="13" fillId="3" borderId="80" xfId="4" applyNumberFormat="1" applyFont="1" applyFill="1" applyBorder="1" applyAlignment="1">
      <alignment horizontal="center"/>
    </xf>
    <xf numFmtId="169" fontId="13" fillId="29" borderId="110" xfId="4" applyNumberFormat="1" applyFont="1" applyFill="1" applyBorder="1" applyAlignment="1">
      <alignment horizontal="center"/>
    </xf>
    <xf numFmtId="0" fontId="8" fillId="8" borderId="113" xfId="4" applyFont="1" applyFill="1" applyBorder="1" applyAlignment="1">
      <alignment horizontal="center"/>
    </xf>
    <xf numFmtId="0" fontId="4" fillId="12" borderId="99" xfId="4" applyFill="1" applyBorder="1" applyAlignment="1">
      <alignment horizontal="center"/>
    </xf>
    <xf numFmtId="0" fontId="4" fillId="8" borderId="114" xfId="4" applyFill="1" applyBorder="1" applyAlignment="1">
      <alignment horizontal="center"/>
    </xf>
    <xf numFmtId="0" fontId="4" fillId="8" borderId="112" xfId="4" applyFill="1" applyBorder="1" applyAlignment="1">
      <alignment horizontal="center"/>
    </xf>
    <xf numFmtId="0" fontId="8" fillId="8" borderId="114" xfId="4" applyFont="1" applyFill="1" applyBorder="1" applyAlignment="1">
      <alignment horizontal="left"/>
    </xf>
    <xf numFmtId="0" fontId="4" fillId="29" borderId="93" xfId="4" applyFill="1" applyBorder="1" applyAlignment="1">
      <alignment horizontal="center"/>
    </xf>
    <xf numFmtId="3" fontId="4" fillId="29" borderId="93" xfId="4" applyNumberFormat="1" applyFill="1" applyBorder="1" applyAlignment="1">
      <alignment horizontal="center"/>
    </xf>
    <xf numFmtId="3" fontId="4" fillId="29" borderId="78" xfId="4" applyNumberFormat="1" applyFill="1" applyBorder="1" applyAlignment="1">
      <alignment horizontal="center"/>
    </xf>
    <xf numFmtId="0" fontId="4" fillId="29" borderId="83" xfId="4" applyFill="1" applyBorder="1" applyAlignment="1">
      <alignment horizontal="center"/>
    </xf>
    <xf numFmtId="169" fontId="13" fillId="28" borderId="85" xfId="4" applyNumberFormat="1" applyFont="1" applyFill="1" applyBorder="1" applyAlignment="1">
      <alignment horizontal="center"/>
    </xf>
    <xf numFmtId="0" fontId="4" fillId="29" borderId="78" xfId="4" applyFill="1" applyBorder="1" applyAlignment="1">
      <alignment horizontal="center"/>
    </xf>
    <xf numFmtId="169" fontId="13" fillId="28" borderId="110" xfId="4" applyNumberFormat="1" applyFont="1" applyFill="1" applyBorder="1" applyAlignment="1">
      <alignment horizontal="center"/>
    </xf>
    <xf numFmtId="169" fontId="27" fillId="28" borderId="93" xfId="4" applyNumberFormat="1" applyFont="1" applyFill="1" applyBorder="1" applyAlignment="1">
      <alignment horizontal="center"/>
    </xf>
    <xf numFmtId="0" fontId="4" fillId="0" borderId="112" xfId="4" applyBorder="1"/>
    <xf numFmtId="169" fontId="13" fillId="31" borderId="85" xfId="4" applyNumberFormat="1" applyFont="1" applyFill="1" applyBorder="1" applyAlignment="1">
      <alignment horizontal="center"/>
    </xf>
    <xf numFmtId="0" fontId="4" fillId="3" borderId="84" xfId="4" applyFill="1" applyBorder="1" applyAlignment="1">
      <alignment horizontal="center"/>
    </xf>
    <xf numFmtId="0" fontId="4" fillId="32" borderId="93" xfId="4" applyFill="1" applyBorder="1" applyAlignment="1">
      <alignment horizontal="center"/>
    </xf>
    <xf numFmtId="3" fontId="4" fillId="3" borderId="84" xfId="4" applyNumberFormat="1" applyFill="1" applyBorder="1" applyAlignment="1">
      <alignment horizontal="center"/>
    </xf>
    <xf numFmtId="0" fontId="4" fillId="0" borderId="82" xfId="4" applyBorder="1" applyAlignment="1">
      <alignment horizontal="center"/>
    </xf>
    <xf numFmtId="169" fontId="13" fillId="31" borderId="110" xfId="4" applyNumberFormat="1" applyFont="1" applyFill="1" applyBorder="1" applyAlignment="1">
      <alignment horizontal="center"/>
    </xf>
    <xf numFmtId="0" fontId="4" fillId="0" borderId="84" xfId="4" applyBorder="1" applyAlignment="1">
      <alignment horizontal="center"/>
    </xf>
    <xf numFmtId="0" fontId="4" fillId="33" borderId="93" xfId="4" applyFill="1" applyBorder="1" applyAlignment="1">
      <alignment horizontal="center"/>
    </xf>
    <xf numFmtId="1" fontId="13" fillId="3" borderId="82" xfId="4" applyNumberFormat="1" applyFont="1" applyFill="1" applyBorder="1" applyAlignment="1">
      <alignment horizontal="center"/>
    </xf>
    <xf numFmtId="0" fontId="4" fillId="11" borderId="93" xfId="4" applyFill="1" applyBorder="1" applyAlignment="1">
      <alignment horizontal="center"/>
    </xf>
    <xf numFmtId="1" fontId="13" fillId="3" borderId="84" xfId="4" applyNumberFormat="1" applyFont="1" applyFill="1" applyBorder="1" applyAlignment="1">
      <alignment horizontal="center"/>
    </xf>
    <xf numFmtId="0" fontId="4" fillId="12" borderId="112" xfId="4" applyFill="1" applyBorder="1" applyAlignment="1">
      <alignment horizontal="center"/>
    </xf>
    <xf numFmtId="0" fontId="4" fillId="12" borderId="114" xfId="4" applyFill="1" applyBorder="1" applyAlignment="1">
      <alignment horizontal="center"/>
    </xf>
    <xf numFmtId="0" fontId="4" fillId="12" borderId="109" xfId="4" applyFill="1" applyBorder="1" applyAlignment="1">
      <alignment horizontal="center"/>
    </xf>
    <xf numFmtId="0" fontId="4" fillId="35" borderId="83" xfId="4" applyFill="1" applyBorder="1" applyAlignment="1">
      <alignment horizontal="center"/>
    </xf>
    <xf numFmtId="0" fontId="4" fillId="31" borderId="83" xfId="4" applyFill="1" applyBorder="1" applyAlignment="1">
      <alignment horizontal="center"/>
    </xf>
    <xf numFmtId="0" fontId="4" fillId="31" borderId="109" xfId="4" applyFill="1" applyBorder="1" applyAlignment="1">
      <alignment horizontal="center"/>
    </xf>
    <xf numFmtId="0" fontId="4" fillId="35" borderId="93" xfId="4" applyFill="1" applyBorder="1" applyAlignment="1">
      <alignment horizontal="center"/>
    </xf>
    <xf numFmtId="0" fontId="4" fillId="31" borderId="93" xfId="4" applyFill="1" applyBorder="1" applyAlignment="1">
      <alignment horizontal="center"/>
    </xf>
    <xf numFmtId="0" fontId="4" fillId="31" borderId="96" xfId="4" applyFill="1" applyBorder="1" applyAlignment="1">
      <alignment horizontal="center"/>
    </xf>
    <xf numFmtId="0" fontId="4" fillId="31" borderId="78" xfId="4" applyFill="1" applyBorder="1" applyAlignment="1">
      <alignment horizontal="center"/>
    </xf>
    <xf numFmtId="0" fontId="4" fillId="31" borderId="80" xfId="4" applyFill="1" applyBorder="1" applyAlignment="1">
      <alignment horizontal="center"/>
    </xf>
    <xf numFmtId="0" fontId="4" fillId="3" borderId="101" xfId="4" applyFill="1" applyBorder="1" applyAlignment="1">
      <alignment horizontal="center"/>
    </xf>
    <xf numFmtId="0" fontId="4" fillId="3" borderId="109" xfId="4" applyFill="1" applyBorder="1" applyAlignment="1">
      <alignment horizontal="center"/>
    </xf>
    <xf numFmtId="0" fontId="4" fillId="36" borderId="83" xfId="4" applyFill="1" applyBorder="1" applyAlignment="1">
      <alignment horizontal="center"/>
    </xf>
    <xf numFmtId="0" fontId="4" fillId="36" borderId="93" xfId="4" applyFill="1" applyBorder="1" applyAlignment="1">
      <alignment horizontal="center"/>
    </xf>
    <xf numFmtId="0" fontId="4" fillId="36" borderId="102" xfId="4" applyFill="1" applyBorder="1" applyAlignment="1">
      <alignment horizontal="center"/>
    </xf>
    <xf numFmtId="169" fontId="28" fillId="3" borderId="85" xfId="4" applyNumberFormat="1" applyFont="1" applyFill="1" applyBorder="1" applyAlignment="1">
      <alignment horizontal="center"/>
    </xf>
    <xf numFmtId="1" fontId="28" fillId="3" borderId="96" xfId="4" applyNumberFormat="1" applyFont="1" applyFill="1" applyBorder="1" applyAlignment="1">
      <alignment horizontal="center"/>
    </xf>
    <xf numFmtId="0" fontId="4" fillId="36" borderId="78" xfId="4" applyFill="1" applyBorder="1" applyAlignment="1">
      <alignment horizontal="center"/>
    </xf>
    <xf numFmtId="0" fontId="8" fillId="0" borderId="83" xfId="4" applyFont="1" applyBorder="1" applyAlignment="1">
      <alignment horizontal="center"/>
    </xf>
    <xf numFmtId="0" fontId="4" fillId="37" borderId="83" xfId="4" applyFill="1" applyBorder="1" applyAlignment="1">
      <alignment horizontal="center"/>
    </xf>
    <xf numFmtId="0" fontId="13" fillId="38" borderId="82" xfId="4" applyFont="1" applyFill="1" applyBorder="1" applyAlignment="1">
      <alignment horizontal="center"/>
    </xf>
    <xf numFmtId="1" fontId="28" fillId="3" borderId="80" xfId="4" applyNumberFormat="1" applyFont="1" applyFill="1" applyBorder="1" applyAlignment="1">
      <alignment horizontal="center"/>
    </xf>
    <xf numFmtId="169" fontId="28" fillId="3" borderId="110" xfId="4" applyNumberFormat="1" applyFont="1" applyFill="1" applyBorder="1" applyAlignment="1">
      <alignment horizontal="center"/>
    </xf>
    <xf numFmtId="1" fontId="28" fillId="3" borderId="109" xfId="4" applyNumberFormat="1" applyFont="1" applyFill="1" applyBorder="1" applyAlignment="1">
      <alignment horizontal="center"/>
    </xf>
    <xf numFmtId="0" fontId="4" fillId="6" borderId="93" xfId="4" applyFill="1" applyBorder="1" applyAlignment="1">
      <alignment horizontal="center"/>
    </xf>
    <xf numFmtId="1" fontId="4" fillId="39" borderId="93" xfId="4" applyNumberFormat="1" applyFill="1" applyBorder="1" applyAlignment="1">
      <alignment horizontal="center"/>
    </xf>
    <xf numFmtId="3" fontId="4" fillId="3" borderId="115" xfId="4" applyNumberFormat="1" applyFill="1" applyBorder="1" applyAlignment="1">
      <alignment horizontal="center"/>
    </xf>
    <xf numFmtId="0" fontId="4" fillId="3" borderId="103" xfId="4" applyFill="1" applyBorder="1" applyAlignment="1">
      <alignment horizontal="center"/>
    </xf>
    <xf numFmtId="0" fontId="4" fillId="3" borderId="113" xfId="4" applyFill="1" applyBorder="1" applyAlignment="1">
      <alignment horizontal="center"/>
    </xf>
    <xf numFmtId="0" fontId="4" fillId="3" borderId="114" xfId="4" applyFill="1" applyBorder="1" applyAlignment="1">
      <alignment horizontal="center"/>
    </xf>
    <xf numFmtId="0" fontId="4" fillId="0" borderId="112" xfId="4" applyBorder="1" applyAlignment="1">
      <alignment horizontal="center"/>
    </xf>
    <xf numFmtId="0" fontId="4" fillId="0" borderId="114" xfId="4" applyBorder="1" applyAlignment="1">
      <alignment horizontal="center"/>
    </xf>
    <xf numFmtId="0" fontId="4" fillId="3" borderId="115" xfId="4" applyFill="1" applyBorder="1" applyAlignment="1">
      <alignment horizontal="center"/>
    </xf>
    <xf numFmtId="0" fontId="4" fillId="3" borderId="78" xfId="4" applyFill="1" applyBorder="1" applyAlignment="1">
      <alignment horizontal="center"/>
    </xf>
    <xf numFmtId="0" fontId="28" fillId="3" borderId="84" xfId="4" applyFont="1" applyFill="1" applyBorder="1" applyAlignment="1">
      <alignment horizontal="center"/>
    </xf>
    <xf numFmtId="0" fontId="8" fillId="6" borderId="83" xfId="4" applyFont="1" applyFill="1" applyBorder="1" applyAlignment="1">
      <alignment horizontal="center"/>
    </xf>
    <xf numFmtId="0" fontId="28" fillId="3" borderId="82" xfId="4" applyFont="1" applyFill="1" applyBorder="1" applyAlignment="1">
      <alignment horizontal="center"/>
    </xf>
    <xf numFmtId="0" fontId="4" fillId="40" borderId="93" xfId="4" applyFill="1" applyBorder="1" applyAlignment="1">
      <alignment horizontal="center"/>
    </xf>
    <xf numFmtId="3" fontId="4" fillId="40" borderId="93" xfId="4" applyNumberFormat="1" applyFill="1" applyBorder="1" applyAlignment="1">
      <alignment horizontal="center"/>
    </xf>
    <xf numFmtId="3" fontId="4" fillId="40" borderId="78" xfId="4" applyNumberFormat="1" applyFill="1" applyBorder="1" applyAlignment="1">
      <alignment horizontal="center"/>
    </xf>
    <xf numFmtId="0" fontId="4" fillId="41" borderId="83" xfId="4" applyFill="1" applyBorder="1" applyAlignment="1">
      <alignment horizontal="center"/>
    </xf>
    <xf numFmtId="0" fontId="4" fillId="41" borderId="93" xfId="4" applyFill="1" applyBorder="1" applyAlignment="1">
      <alignment horizontal="center"/>
    </xf>
    <xf numFmtId="0" fontId="4" fillId="41" borderId="78" xfId="4" applyFill="1" applyBorder="1" applyAlignment="1">
      <alignment horizontal="center"/>
    </xf>
    <xf numFmtId="0" fontId="4" fillId="41" borderId="102" xfId="4" applyFill="1" applyBorder="1" applyAlignment="1">
      <alignment horizontal="center"/>
    </xf>
    <xf numFmtId="0" fontId="4" fillId="0" borderId="101" xfId="4" applyBorder="1" applyAlignment="1">
      <alignment horizontal="center"/>
    </xf>
    <xf numFmtId="0" fontId="44" fillId="2" borderId="116" xfId="9" applyFont="1" applyFill="1" applyBorder="1" applyAlignment="1">
      <alignment horizontal="center"/>
    </xf>
    <xf numFmtId="0" fontId="44" fillId="0" borderId="117" xfId="9" applyFont="1" applyBorder="1" applyAlignment="1"/>
    <xf numFmtId="164" fontId="44" fillId="0" borderId="117" xfId="9" applyNumberFormat="1" applyFont="1" applyBorder="1" applyAlignment="1">
      <alignment horizontal="right"/>
    </xf>
    <xf numFmtId="0" fontId="44" fillId="0" borderId="117" xfId="9" applyFont="1" applyBorder="1" applyAlignment="1">
      <alignment horizontal="right"/>
    </xf>
  </cellXfs>
  <cellStyles count="10">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s>
  <dxfs count="7">
    <dxf>
      <fill>
        <patternFill>
          <bgColor rgb="FFFFFF00"/>
        </patternFill>
      </fill>
    </dxf>
    <dxf>
      <fill>
        <patternFill>
          <bgColor rgb="FFFFFF00"/>
        </patternFill>
      </fill>
    </dxf>
    <dxf>
      <fill>
        <patternFill patternType="none">
          <bgColor auto="1"/>
        </patternFill>
      </fill>
    </dxf>
    <dxf>
      <fill>
        <patternFill>
          <bgColor theme="5" tint="0.59996337778862885"/>
        </patternFill>
      </fill>
    </dxf>
    <dxf>
      <fill>
        <patternFill>
          <bgColor theme="7" tint="0.79998168889431442"/>
        </patternFill>
      </fill>
    </dxf>
    <dxf>
      <fill>
        <patternFill>
          <bgColor theme="7" tint="0.79998168889431442"/>
        </patternFill>
      </fill>
    </dxf>
    <dxf>
      <fill>
        <patternFill>
          <bgColor theme="5" tint="0.59996337778862885"/>
        </patternFill>
      </fill>
    </dxf>
  </dxfs>
  <tableStyles count="0" defaultTableStyle="TableStyleMedium2" defaultPivotStyle="PivotStyleLight16"/>
  <colors>
    <mruColors>
      <color rgb="FFF1D8FC"/>
      <color rgb="FFFF6699"/>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196"/>
  <sheetViews>
    <sheetView tabSelected="1" topLeftCell="A107" workbookViewId="0">
      <selection activeCell="K137" sqref="K137"/>
    </sheetView>
  </sheetViews>
  <sheetFormatPr defaultRowHeight="15"/>
  <cols>
    <col min="1" max="1" width="10.140625" style="312" bestFit="1" customWidth="1"/>
    <col min="2" max="2" width="12.5703125" style="312" bestFit="1" customWidth="1"/>
    <col min="3" max="3" width="18.7109375" style="312" bestFit="1" customWidth="1"/>
    <col min="4" max="4" width="12.5703125" style="312" bestFit="1" customWidth="1"/>
    <col min="5" max="5" width="13.5703125" style="312" bestFit="1" customWidth="1"/>
    <col min="6" max="6" width="41.28515625" style="312" bestFit="1" customWidth="1"/>
    <col min="7" max="16384" width="9.140625" style="312"/>
  </cols>
  <sheetData>
    <row r="1" spans="1:6">
      <c r="A1" s="322" t="s">
        <v>0</v>
      </c>
      <c r="B1" s="322" t="s">
        <v>1</v>
      </c>
      <c r="C1" s="322" t="s">
        <v>2</v>
      </c>
      <c r="D1" s="322" t="s">
        <v>3</v>
      </c>
      <c r="E1" s="322" t="s">
        <v>4</v>
      </c>
      <c r="F1" s="322" t="s">
        <v>5</v>
      </c>
    </row>
    <row r="2" spans="1:6">
      <c r="A2" s="391">
        <v>45411</v>
      </c>
      <c r="B2" s="392">
        <v>7</v>
      </c>
      <c r="C2" s="392">
        <v>55</v>
      </c>
      <c r="D2" s="392">
        <v>6</v>
      </c>
      <c r="E2" s="393" t="s">
        <v>6</v>
      </c>
      <c r="F2" s="393" t="s">
        <v>7</v>
      </c>
    </row>
    <row r="3" spans="1:6">
      <c r="A3" s="391">
        <v>45411</v>
      </c>
      <c r="B3" s="392">
        <v>6</v>
      </c>
      <c r="C3" s="392">
        <v>55</v>
      </c>
      <c r="D3" s="392">
        <v>6</v>
      </c>
      <c r="E3" s="393" t="s">
        <v>6</v>
      </c>
      <c r="F3" s="393" t="s">
        <v>7</v>
      </c>
    </row>
    <row r="4" spans="1:6">
      <c r="A4" s="391">
        <v>45411</v>
      </c>
      <c r="B4" s="392">
        <v>5</v>
      </c>
      <c r="C4" s="392">
        <v>54</v>
      </c>
      <c r="D4" s="392">
        <v>8</v>
      </c>
      <c r="E4" s="393" t="s">
        <v>6</v>
      </c>
      <c r="F4" s="393" t="s">
        <v>7</v>
      </c>
    </row>
    <row r="5" spans="1:6">
      <c r="A5" s="391">
        <v>45411</v>
      </c>
      <c r="B5" s="392">
        <v>4</v>
      </c>
      <c r="C5" s="392">
        <v>54</v>
      </c>
      <c r="D5" s="392">
        <v>8</v>
      </c>
      <c r="E5" s="393" t="s">
        <v>6</v>
      </c>
      <c r="F5" s="393" t="s">
        <v>7</v>
      </c>
    </row>
    <row r="6" spans="1:6">
      <c r="A6" s="391">
        <v>45412</v>
      </c>
      <c r="B6" s="392">
        <v>3</v>
      </c>
      <c r="C6" s="392">
        <v>54</v>
      </c>
      <c r="D6" s="392">
        <v>8</v>
      </c>
      <c r="E6" s="393" t="s">
        <v>8</v>
      </c>
      <c r="F6" s="393" t="s">
        <v>7</v>
      </c>
    </row>
    <row r="7" spans="1:6">
      <c r="A7" s="391">
        <v>45412</v>
      </c>
      <c r="B7" s="392">
        <v>2</v>
      </c>
      <c r="C7" s="392">
        <v>54</v>
      </c>
      <c r="D7" s="392">
        <v>8</v>
      </c>
      <c r="E7" s="393" t="s">
        <v>8</v>
      </c>
      <c r="F7" s="393" t="s">
        <v>7</v>
      </c>
    </row>
    <row r="8" spans="1:6">
      <c r="A8" s="391">
        <v>45412</v>
      </c>
      <c r="B8" s="392">
        <v>1</v>
      </c>
      <c r="C8" s="392">
        <v>53</v>
      </c>
      <c r="D8" s="392">
        <v>8</v>
      </c>
      <c r="E8" s="393" t="s">
        <v>8</v>
      </c>
      <c r="F8" s="393" t="s">
        <v>7</v>
      </c>
    </row>
    <row r="9" spans="1:6">
      <c r="A9" s="391">
        <v>45413</v>
      </c>
      <c r="B9" s="392">
        <v>9</v>
      </c>
      <c r="C9" s="392">
        <v>58</v>
      </c>
      <c r="D9" s="392">
        <v>8</v>
      </c>
      <c r="E9" s="393" t="s">
        <v>9</v>
      </c>
      <c r="F9" s="393" t="s">
        <v>7</v>
      </c>
    </row>
    <row r="10" spans="1:6">
      <c r="A10" s="391">
        <v>45413</v>
      </c>
      <c r="B10" s="392">
        <v>8</v>
      </c>
      <c r="C10" s="392">
        <v>58</v>
      </c>
      <c r="D10" s="392">
        <v>8</v>
      </c>
      <c r="E10" s="393" t="s">
        <v>9</v>
      </c>
      <c r="F10" s="393" t="s">
        <v>7</v>
      </c>
    </row>
    <row r="11" spans="1:6">
      <c r="A11" s="391">
        <v>45418</v>
      </c>
      <c r="B11" s="392">
        <v>9</v>
      </c>
      <c r="C11" s="392">
        <v>58</v>
      </c>
      <c r="D11" s="392">
        <v>1</v>
      </c>
      <c r="E11" s="393" t="s">
        <v>10</v>
      </c>
      <c r="F11" s="393" t="s">
        <v>7</v>
      </c>
    </row>
    <row r="12" spans="1:6">
      <c r="A12" s="391">
        <v>45418</v>
      </c>
      <c r="B12" s="392">
        <v>8</v>
      </c>
      <c r="C12" s="392">
        <v>58</v>
      </c>
      <c r="D12" s="392">
        <v>1</v>
      </c>
      <c r="E12" s="393" t="s">
        <v>10</v>
      </c>
      <c r="F12" s="393" t="s">
        <v>7</v>
      </c>
    </row>
    <row r="13" spans="1:6">
      <c r="A13" s="391">
        <v>45419</v>
      </c>
      <c r="B13" s="392">
        <v>7</v>
      </c>
      <c r="C13" s="392">
        <v>54</v>
      </c>
      <c r="D13" s="392">
        <v>1</v>
      </c>
      <c r="E13" s="393" t="s">
        <v>11</v>
      </c>
      <c r="F13" s="393" t="s">
        <v>7</v>
      </c>
    </row>
    <row r="14" spans="1:6">
      <c r="A14" s="391">
        <v>45419</v>
      </c>
      <c r="B14" s="392">
        <v>6</v>
      </c>
      <c r="C14" s="392">
        <v>54</v>
      </c>
      <c r="D14" s="392">
        <v>1</v>
      </c>
      <c r="E14" s="393" t="s">
        <v>11</v>
      </c>
      <c r="F14" s="393" t="s">
        <v>7</v>
      </c>
    </row>
    <row r="15" spans="1:6">
      <c r="A15" s="391">
        <v>45419</v>
      </c>
      <c r="B15" s="392">
        <v>5</v>
      </c>
      <c r="C15" s="392">
        <v>53</v>
      </c>
      <c r="D15" s="392">
        <v>3</v>
      </c>
      <c r="E15" s="393" t="s">
        <v>11</v>
      </c>
      <c r="F15" s="393" t="s">
        <v>7</v>
      </c>
    </row>
    <row r="16" spans="1:6">
      <c r="A16" s="391">
        <v>45419</v>
      </c>
      <c r="B16" s="392">
        <v>4</v>
      </c>
      <c r="C16" s="392">
        <v>53</v>
      </c>
      <c r="D16" s="392">
        <v>5</v>
      </c>
      <c r="E16" s="393" t="s">
        <v>11</v>
      </c>
      <c r="F16" s="393" t="s">
        <v>7</v>
      </c>
    </row>
    <row r="17" spans="1:6">
      <c r="A17" s="391">
        <v>45420</v>
      </c>
      <c r="B17" s="392">
        <v>3</v>
      </c>
      <c r="C17" s="392">
        <v>53</v>
      </c>
      <c r="D17" s="392">
        <v>7</v>
      </c>
      <c r="E17" s="393" t="s">
        <v>8</v>
      </c>
      <c r="F17" s="393" t="s">
        <v>7</v>
      </c>
    </row>
    <row r="18" spans="1:6">
      <c r="A18" s="391">
        <v>45420</v>
      </c>
      <c r="B18" s="392">
        <v>2</v>
      </c>
      <c r="C18" s="392">
        <v>53</v>
      </c>
      <c r="D18" s="392">
        <v>7</v>
      </c>
      <c r="E18" s="393" t="s">
        <v>8</v>
      </c>
      <c r="F18" s="393" t="s">
        <v>7</v>
      </c>
    </row>
    <row r="19" spans="1:6">
      <c r="A19" s="391">
        <v>45420</v>
      </c>
      <c r="B19" s="392">
        <v>1</v>
      </c>
      <c r="C19" s="392">
        <v>53</v>
      </c>
      <c r="D19" s="392">
        <v>7</v>
      </c>
      <c r="E19" s="393" t="s">
        <v>8</v>
      </c>
      <c r="F19" s="393" t="s">
        <v>7</v>
      </c>
    </row>
    <row r="20" spans="1:6">
      <c r="A20" s="391">
        <v>45421</v>
      </c>
      <c r="B20" s="392">
        <v>2</v>
      </c>
      <c r="C20" s="392">
        <v>54</v>
      </c>
      <c r="D20" s="392">
        <v>9</v>
      </c>
      <c r="E20" s="393" t="s">
        <v>8</v>
      </c>
      <c r="F20" s="393" t="s">
        <v>12</v>
      </c>
    </row>
    <row r="21" spans="1:6">
      <c r="A21" s="391">
        <v>45421</v>
      </c>
      <c r="B21" s="392">
        <v>3</v>
      </c>
      <c r="C21" s="392">
        <v>54</v>
      </c>
      <c r="D21" s="392">
        <v>9</v>
      </c>
      <c r="E21" s="393" t="s">
        <v>8</v>
      </c>
      <c r="F21" s="393" t="s">
        <v>12</v>
      </c>
    </row>
    <row r="22" spans="1:6">
      <c r="A22" s="391">
        <v>45421</v>
      </c>
      <c r="B22" s="392">
        <v>4</v>
      </c>
      <c r="C22" s="392">
        <v>54</v>
      </c>
      <c r="D22" s="392">
        <v>9</v>
      </c>
      <c r="E22" s="393" t="s">
        <v>8</v>
      </c>
      <c r="F22" s="393" t="s">
        <v>12</v>
      </c>
    </row>
    <row r="23" spans="1:6">
      <c r="A23" s="391">
        <v>45425</v>
      </c>
      <c r="B23" s="392">
        <v>9</v>
      </c>
      <c r="C23" s="392">
        <v>56</v>
      </c>
      <c r="D23" s="392">
        <v>3</v>
      </c>
      <c r="E23" s="393" t="s">
        <v>13</v>
      </c>
      <c r="F23" s="393" t="s">
        <v>7</v>
      </c>
    </row>
    <row r="24" spans="1:6">
      <c r="A24" s="391">
        <v>45425</v>
      </c>
      <c r="B24" s="392">
        <v>8</v>
      </c>
      <c r="C24" s="392">
        <v>62</v>
      </c>
      <c r="D24" s="392">
        <v>3</v>
      </c>
      <c r="E24" s="393" t="s">
        <v>13</v>
      </c>
      <c r="F24" s="393" t="s">
        <v>7</v>
      </c>
    </row>
    <row r="25" spans="1:6">
      <c r="A25" s="391">
        <v>45426</v>
      </c>
      <c r="B25" s="392">
        <v>7</v>
      </c>
      <c r="C25" s="392">
        <v>62</v>
      </c>
      <c r="D25" s="392">
        <v>3</v>
      </c>
      <c r="E25" s="393" t="s">
        <v>11</v>
      </c>
      <c r="F25" s="393" t="s">
        <v>7</v>
      </c>
    </row>
    <row r="26" spans="1:6">
      <c r="A26" s="391">
        <v>45426</v>
      </c>
      <c r="B26" s="392">
        <v>6</v>
      </c>
      <c r="C26" s="392">
        <v>59</v>
      </c>
      <c r="D26" s="392">
        <v>4</v>
      </c>
      <c r="E26" s="393" t="s">
        <v>14</v>
      </c>
      <c r="F26" s="393" t="s">
        <v>7</v>
      </c>
    </row>
    <row r="27" spans="1:6">
      <c r="A27" s="391">
        <v>45426</v>
      </c>
      <c r="B27" s="392">
        <v>5</v>
      </c>
      <c r="C27" s="392">
        <v>59</v>
      </c>
      <c r="D27" s="392">
        <v>5</v>
      </c>
      <c r="E27" s="393" t="s">
        <v>11</v>
      </c>
      <c r="F27" s="393" t="s">
        <v>7</v>
      </c>
    </row>
    <row r="28" spans="1:6">
      <c r="A28" s="391">
        <v>45426</v>
      </c>
      <c r="B28" s="392">
        <v>4</v>
      </c>
      <c r="C28" s="392">
        <v>59</v>
      </c>
      <c r="D28" s="392">
        <v>9</v>
      </c>
      <c r="E28" s="393" t="s">
        <v>11</v>
      </c>
      <c r="F28" s="393" t="s">
        <v>15</v>
      </c>
    </row>
    <row r="29" spans="1:6">
      <c r="A29" s="391">
        <v>45427</v>
      </c>
      <c r="B29" s="392">
        <v>4</v>
      </c>
      <c r="C29" s="392">
        <v>58</v>
      </c>
      <c r="D29" s="392">
        <v>7</v>
      </c>
      <c r="E29" s="393" t="s">
        <v>16</v>
      </c>
      <c r="F29" s="393" t="s">
        <v>7</v>
      </c>
    </row>
    <row r="30" spans="1:6">
      <c r="A30" s="391">
        <v>45427</v>
      </c>
      <c r="B30" s="392">
        <v>3</v>
      </c>
      <c r="C30" s="392">
        <v>59</v>
      </c>
      <c r="D30" s="392">
        <v>8</v>
      </c>
      <c r="E30" s="393" t="s">
        <v>16</v>
      </c>
      <c r="F30" s="393" t="s">
        <v>7</v>
      </c>
    </row>
    <row r="31" spans="1:6">
      <c r="A31" s="391">
        <v>45427</v>
      </c>
      <c r="B31" s="392">
        <v>2</v>
      </c>
      <c r="C31" s="392">
        <v>55</v>
      </c>
      <c r="D31" s="392">
        <v>9</v>
      </c>
      <c r="E31" s="393" t="s">
        <v>16</v>
      </c>
      <c r="F31" s="393" t="s">
        <v>7</v>
      </c>
    </row>
    <row r="32" spans="1:6">
      <c r="A32" s="391">
        <v>45428</v>
      </c>
      <c r="B32" s="392">
        <v>2</v>
      </c>
      <c r="C32" s="392">
        <v>53</v>
      </c>
      <c r="D32" s="392">
        <v>10</v>
      </c>
      <c r="E32" s="393" t="s">
        <v>8</v>
      </c>
      <c r="F32" s="393" t="s">
        <v>12</v>
      </c>
    </row>
    <row r="33" spans="1:6">
      <c r="A33" s="391">
        <v>45428</v>
      </c>
      <c r="B33" s="392">
        <v>3</v>
      </c>
      <c r="C33" s="392">
        <v>52</v>
      </c>
      <c r="D33" s="392">
        <v>10</v>
      </c>
      <c r="E33" s="393" t="s">
        <v>8</v>
      </c>
      <c r="F33" s="393" t="s">
        <v>12</v>
      </c>
    </row>
    <row r="34" spans="1:6">
      <c r="A34" s="391">
        <v>45428</v>
      </c>
      <c r="B34" s="392">
        <v>4</v>
      </c>
      <c r="C34" s="392">
        <v>53</v>
      </c>
      <c r="D34" s="392">
        <v>10</v>
      </c>
      <c r="E34" s="393" t="s">
        <v>8</v>
      </c>
      <c r="F34" s="393" t="s">
        <v>12</v>
      </c>
    </row>
    <row r="35" spans="1:6">
      <c r="A35" s="391">
        <v>45432</v>
      </c>
      <c r="B35" s="392">
        <v>3</v>
      </c>
      <c r="C35" s="392">
        <v>58</v>
      </c>
      <c r="D35" s="392">
        <v>11</v>
      </c>
      <c r="E35" s="393" t="s">
        <v>8</v>
      </c>
      <c r="F35" s="393" t="s">
        <v>7</v>
      </c>
    </row>
    <row r="36" spans="1:6">
      <c r="A36" s="391">
        <v>45432</v>
      </c>
      <c r="B36" s="392">
        <v>2</v>
      </c>
      <c r="C36" s="392">
        <v>54</v>
      </c>
      <c r="D36" s="392">
        <v>11</v>
      </c>
      <c r="E36" s="393" t="s">
        <v>17</v>
      </c>
      <c r="F36" s="393" t="s">
        <v>7</v>
      </c>
    </row>
    <row r="37" spans="1:6">
      <c r="A37" s="391">
        <v>45432</v>
      </c>
      <c r="B37" s="392">
        <v>1</v>
      </c>
      <c r="C37" s="392">
        <v>52</v>
      </c>
      <c r="D37" s="392">
        <v>11</v>
      </c>
      <c r="E37" s="393" t="s">
        <v>8</v>
      </c>
      <c r="F37" s="393" t="s">
        <v>7</v>
      </c>
    </row>
    <row r="38" spans="1:6">
      <c r="A38" s="391">
        <v>45433</v>
      </c>
      <c r="B38" s="392">
        <v>7</v>
      </c>
      <c r="C38" s="392">
        <v>52</v>
      </c>
      <c r="D38" s="392">
        <v>3</v>
      </c>
      <c r="E38" s="393" t="s">
        <v>18</v>
      </c>
      <c r="F38" s="393" t="s">
        <v>7</v>
      </c>
    </row>
    <row r="39" spans="1:6">
      <c r="A39" s="391">
        <v>45433</v>
      </c>
      <c r="B39" s="392">
        <v>6</v>
      </c>
      <c r="C39" s="392">
        <v>55</v>
      </c>
      <c r="D39" s="392">
        <v>4</v>
      </c>
      <c r="E39" s="393" t="s">
        <v>18</v>
      </c>
      <c r="F39" s="393" t="s">
        <v>7</v>
      </c>
    </row>
    <row r="40" spans="1:6">
      <c r="A40" s="391">
        <v>45433</v>
      </c>
      <c r="B40" s="392">
        <v>5</v>
      </c>
      <c r="C40" s="392">
        <v>55</v>
      </c>
      <c r="D40" s="392">
        <v>4</v>
      </c>
      <c r="E40" s="393" t="s">
        <v>18</v>
      </c>
      <c r="F40" s="393" t="s">
        <v>7</v>
      </c>
    </row>
    <row r="41" spans="1:6">
      <c r="A41" s="391">
        <v>45433</v>
      </c>
      <c r="B41" s="392">
        <v>4</v>
      </c>
      <c r="C41" s="392">
        <v>55</v>
      </c>
      <c r="D41" s="392">
        <v>8</v>
      </c>
      <c r="E41" s="393" t="s">
        <v>18</v>
      </c>
      <c r="F41" s="393" t="s">
        <v>7</v>
      </c>
    </row>
    <row r="42" spans="1:6">
      <c r="A42" s="391">
        <v>45434</v>
      </c>
      <c r="B42" s="392">
        <v>9</v>
      </c>
      <c r="C42" s="392">
        <v>54</v>
      </c>
      <c r="D42" s="392">
        <v>2</v>
      </c>
      <c r="E42" s="393" t="s">
        <v>8</v>
      </c>
      <c r="F42" s="393" t="s">
        <v>7</v>
      </c>
    </row>
    <row r="43" spans="1:6">
      <c r="A43" s="391">
        <v>45434</v>
      </c>
      <c r="B43" s="392">
        <v>8</v>
      </c>
      <c r="C43" s="392">
        <v>57</v>
      </c>
      <c r="D43" s="392">
        <v>3</v>
      </c>
      <c r="E43" s="393" t="s">
        <v>8</v>
      </c>
      <c r="F43" s="393" t="s">
        <v>7</v>
      </c>
    </row>
    <row r="44" spans="1:6">
      <c r="A44" s="391">
        <v>45435</v>
      </c>
      <c r="B44" s="392">
        <v>2</v>
      </c>
      <c r="C44" s="392">
        <v>57</v>
      </c>
      <c r="D44" s="392">
        <v>8</v>
      </c>
      <c r="E44" s="393" t="s">
        <v>19</v>
      </c>
      <c r="F44" s="393" t="s">
        <v>12</v>
      </c>
    </row>
    <row r="45" spans="1:6">
      <c r="A45" s="391">
        <v>45435</v>
      </c>
      <c r="B45" s="392">
        <v>3</v>
      </c>
      <c r="C45" s="392">
        <v>53</v>
      </c>
      <c r="D45" s="392">
        <v>8</v>
      </c>
      <c r="E45" s="393" t="s">
        <v>19</v>
      </c>
      <c r="F45" s="393" t="s">
        <v>12</v>
      </c>
    </row>
    <row r="46" spans="1:6">
      <c r="A46" s="391">
        <v>45435</v>
      </c>
      <c r="B46" s="392">
        <v>4</v>
      </c>
      <c r="C46" s="392">
        <v>52</v>
      </c>
      <c r="D46" s="392">
        <v>8</v>
      </c>
      <c r="E46" s="393" t="s">
        <v>19</v>
      </c>
      <c r="F46" s="393" t="s">
        <v>12</v>
      </c>
    </row>
    <row r="47" spans="1:6">
      <c r="A47" s="391">
        <v>45440</v>
      </c>
      <c r="B47" s="392">
        <v>4</v>
      </c>
      <c r="C47" s="392">
        <v>53</v>
      </c>
      <c r="D47" s="392">
        <v>9</v>
      </c>
      <c r="E47" s="393" t="s">
        <v>8</v>
      </c>
      <c r="F47" s="393" t="s">
        <v>7</v>
      </c>
    </row>
    <row r="48" spans="1:6">
      <c r="A48" s="391">
        <v>45440</v>
      </c>
      <c r="B48" s="392">
        <v>3</v>
      </c>
      <c r="C48" s="392">
        <v>54</v>
      </c>
      <c r="D48" s="392">
        <v>9</v>
      </c>
      <c r="E48" s="393" t="s">
        <v>8</v>
      </c>
      <c r="F48" s="393" t="s">
        <v>7</v>
      </c>
    </row>
    <row r="49" spans="1:6">
      <c r="A49" s="391">
        <v>45440</v>
      </c>
      <c r="B49" s="392">
        <v>2</v>
      </c>
      <c r="C49" s="392">
        <v>52</v>
      </c>
      <c r="D49" s="392">
        <v>9</v>
      </c>
      <c r="E49" s="393" t="s">
        <v>8</v>
      </c>
      <c r="F49" s="393" t="s">
        <v>7</v>
      </c>
    </row>
    <row r="50" spans="1:6">
      <c r="A50" s="391">
        <v>45440</v>
      </c>
      <c r="B50" s="392">
        <v>1</v>
      </c>
      <c r="C50" s="392">
        <v>52</v>
      </c>
      <c r="D50" s="392">
        <v>9</v>
      </c>
      <c r="E50" s="393" t="s">
        <v>8</v>
      </c>
      <c r="F50" s="393" t="s">
        <v>7</v>
      </c>
    </row>
    <row r="51" spans="1:6">
      <c r="A51" s="391">
        <v>45441</v>
      </c>
      <c r="B51" s="392">
        <v>7</v>
      </c>
      <c r="C51" s="392">
        <v>57</v>
      </c>
      <c r="D51" s="392">
        <v>9</v>
      </c>
      <c r="E51" s="393" t="s">
        <v>8</v>
      </c>
      <c r="F51" s="393" t="s">
        <v>7</v>
      </c>
    </row>
    <row r="52" spans="1:6">
      <c r="A52" s="391">
        <v>45441</v>
      </c>
      <c r="B52" s="392">
        <v>6</v>
      </c>
      <c r="C52" s="392">
        <v>57</v>
      </c>
      <c r="D52" s="392">
        <v>11</v>
      </c>
      <c r="E52" s="393" t="s">
        <v>8</v>
      </c>
      <c r="F52" s="393" t="s">
        <v>7</v>
      </c>
    </row>
    <row r="53" spans="1:6">
      <c r="A53" s="391">
        <v>45441</v>
      </c>
      <c r="B53" s="392">
        <v>5</v>
      </c>
      <c r="C53" s="392">
        <v>57</v>
      </c>
      <c r="D53" s="392">
        <v>11</v>
      </c>
      <c r="E53" s="393" t="s">
        <v>8</v>
      </c>
      <c r="F53" s="393" t="s">
        <v>7</v>
      </c>
    </row>
    <row r="54" spans="1:6">
      <c r="A54" s="391">
        <v>45441</v>
      </c>
      <c r="B54" s="392">
        <v>4</v>
      </c>
      <c r="C54" s="392">
        <v>58</v>
      </c>
      <c r="D54" s="392">
        <v>11</v>
      </c>
      <c r="E54" s="393" t="s">
        <v>17</v>
      </c>
      <c r="F54" s="393" t="s">
        <v>7</v>
      </c>
    </row>
    <row r="55" spans="1:6">
      <c r="A55" s="391">
        <v>45446</v>
      </c>
      <c r="B55" s="392">
        <v>7</v>
      </c>
      <c r="C55" s="392">
        <v>56</v>
      </c>
      <c r="D55" s="392">
        <v>9</v>
      </c>
      <c r="E55" s="393" t="s">
        <v>8</v>
      </c>
      <c r="F55" s="393" t="s">
        <v>7</v>
      </c>
    </row>
    <row r="56" spans="1:6">
      <c r="A56" s="391">
        <v>45446</v>
      </c>
      <c r="B56" s="392">
        <v>6</v>
      </c>
      <c r="C56" s="392">
        <v>56</v>
      </c>
      <c r="D56" s="392">
        <v>11</v>
      </c>
      <c r="E56" s="393" t="s">
        <v>8</v>
      </c>
      <c r="F56" s="393" t="s">
        <v>7</v>
      </c>
    </row>
    <row r="57" spans="1:6">
      <c r="A57" s="391">
        <v>45446</v>
      </c>
      <c r="B57" s="392">
        <v>5</v>
      </c>
      <c r="C57" s="392">
        <v>55</v>
      </c>
      <c r="D57" s="392">
        <v>11</v>
      </c>
      <c r="E57" s="393" t="s">
        <v>8</v>
      </c>
      <c r="F57" s="393" t="s">
        <v>7</v>
      </c>
    </row>
    <row r="58" spans="1:6">
      <c r="A58" s="391">
        <v>45446</v>
      </c>
      <c r="B58" s="392">
        <v>4</v>
      </c>
      <c r="C58" s="392">
        <v>55</v>
      </c>
      <c r="D58" s="392">
        <v>11</v>
      </c>
      <c r="E58" s="393" t="s">
        <v>8</v>
      </c>
      <c r="F58" s="393" t="s">
        <v>7</v>
      </c>
    </row>
    <row r="59" spans="1:6">
      <c r="A59" s="391">
        <v>45448</v>
      </c>
      <c r="B59" s="392">
        <v>1</v>
      </c>
      <c r="C59" s="392">
        <v>52</v>
      </c>
      <c r="D59" s="392">
        <v>13</v>
      </c>
      <c r="E59" s="393" t="s">
        <v>8</v>
      </c>
      <c r="F59" s="393" t="s">
        <v>7</v>
      </c>
    </row>
    <row r="60" spans="1:6">
      <c r="A60" s="391">
        <v>45448</v>
      </c>
      <c r="B60" s="392">
        <v>2</v>
      </c>
      <c r="C60" s="392">
        <v>53</v>
      </c>
      <c r="D60" s="392">
        <v>13</v>
      </c>
      <c r="E60" s="393" t="s">
        <v>8</v>
      </c>
      <c r="F60" s="393" t="s">
        <v>7</v>
      </c>
    </row>
    <row r="61" spans="1:6">
      <c r="A61" s="391">
        <v>45448</v>
      </c>
      <c r="B61" s="392">
        <v>3</v>
      </c>
      <c r="C61" s="392">
        <v>54</v>
      </c>
      <c r="D61" s="392">
        <v>13</v>
      </c>
      <c r="E61" s="393" t="s">
        <v>8</v>
      </c>
      <c r="F61" s="393" t="s">
        <v>7</v>
      </c>
    </row>
    <row r="62" spans="1:6">
      <c r="A62" s="391">
        <v>45449</v>
      </c>
      <c r="B62" s="392">
        <v>2</v>
      </c>
      <c r="C62" s="392">
        <v>52</v>
      </c>
      <c r="D62" s="392">
        <v>10</v>
      </c>
      <c r="E62" s="393" t="s">
        <v>20</v>
      </c>
      <c r="F62" s="393" t="s">
        <v>7</v>
      </c>
    </row>
    <row r="63" spans="1:6">
      <c r="A63" s="391">
        <v>45449</v>
      </c>
      <c r="B63" s="392">
        <v>3</v>
      </c>
      <c r="C63" s="392">
        <v>52</v>
      </c>
      <c r="D63" s="392">
        <v>10</v>
      </c>
      <c r="E63" s="393" t="s">
        <v>20</v>
      </c>
      <c r="F63" s="393" t="s">
        <v>7</v>
      </c>
    </row>
    <row r="64" spans="1:6">
      <c r="A64" s="391">
        <v>45449</v>
      </c>
      <c r="B64" s="392">
        <v>4</v>
      </c>
      <c r="C64" s="392">
        <v>55</v>
      </c>
      <c r="D64" s="392">
        <v>10</v>
      </c>
      <c r="E64" s="393" t="s">
        <v>20</v>
      </c>
      <c r="F64" s="393" t="s">
        <v>7</v>
      </c>
    </row>
    <row r="65" spans="1:6">
      <c r="A65" s="391">
        <v>45453</v>
      </c>
      <c r="B65" s="392">
        <v>1</v>
      </c>
      <c r="C65" s="392">
        <v>52</v>
      </c>
      <c r="D65" s="392">
        <v>12</v>
      </c>
      <c r="E65" s="393" t="s">
        <v>21</v>
      </c>
      <c r="F65" s="393" t="s">
        <v>7</v>
      </c>
    </row>
    <row r="66" spans="1:6">
      <c r="A66" s="391">
        <v>45453</v>
      </c>
      <c r="B66" s="392">
        <v>2</v>
      </c>
      <c r="C66" s="392">
        <v>52</v>
      </c>
      <c r="D66" s="392">
        <v>12</v>
      </c>
      <c r="E66" s="393" t="s">
        <v>21</v>
      </c>
      <c r="F66" s="393" t="s">
        <v>7</v>
      </c>
    </row>
    <row r="67" spans="1:6">
      <c r="A67" s="391">
        <v>45453</v>
      </c>
      <c r="B67" s="392">
        <v>3</v>
      </c>
      <c r="C67" s="392">
        <v>52</v>
      </c>
      <c r="D67" s="392">
        <v>12</v>
      </c>
      <c r="E67" s="393" t="s">
        <v>21</v>
      </c>
      <c r="F67" s="393" t="s">
        <v>7</v>
      </c>
    </row>
    <row r="68" spans="1:6">
      <c r="A68" s="391">
        <v>45454</v>
      </c>
      <c r="B68" s="392">
        <v>1</v>
      </c>
      <c r="C68" s="392">
        <v>53</v>
      </c>
      <c r="D68" s="392">
        <v>10</v>
      </c>
      <c r="E68" s="393" t="s">
        <v>22</v>
      </c>
      <c r="F68" s="393" t="s">
        <v>7</v>
      </c>
    </row>
    <row r="69" spans="1:6">
      <c r="A69" s="391">
        <v>45454</v>
      </c>
      <c r="B69" s="392">
        <v>2</v>
      </c>
      <c r="C69" s="392">
        <v>53</v>
      </c>
      <c r="D69" s="392">
        <v>10</v>
      </c>
      <c r="E69" s="393" t="s">
        <v>22</v>
      </c>
      <c r="F69" s="393" t="s">
        <v>7</v>
      </c>
    </row>
    <row r="70" spans="1:6">
      <c r="A70" s="391">
        <v>45454</v>
      </c>
      <c r="B70" s="392">
        <v>4</v>
      </c>
      <c r="C70" s="392">
        <v>55</v>
      </c>
      <c r="D70" s="392">
        <v>10</v>
      </c>
      <c r="E70" s="393" t="s">
        <v>22</v>
      </c>
      <c r="F70" s="393" t="s">
        <v>7</v>
      </c>
    </row>
    <row r="71" spans="1:6">
      <c r="A71" s="391">
        <v>45455</v>
      </c>
      <c r="B71" s="392">
        <v>4</v>
      </c>
      <c r="C71" s="392">
        <v>56</v>
      </c>
      <c r="D71" s="392">
        <v>10</v>
      </c>
      <c r="E71" s="393" t="s">
        <v>8</v>
      </c>
      <c r="F71" s="393" t="s">
        <v>7</v>
      </c>
    </row>
    <row r="72" spans="1:6">
      <c r="A72" s="391">
        <v>45455</v>
      </c>
      <c r="B72" s="392">
        <v>5</v>
      </c>
      <c r="C72" s="392">
        <v>56</v>
      </c>
      <c r="D72" s="392">
        <v>10</v>
      </c>
      <c r="E72" s="393" t="s">
        <v>8</v>
      </c>
      <c r="F72" s="393" t="s">
        <v>7</v>
      </c>
    </row>
    <row r="73" spans="1:6">
      <c r="A73" s="391">
        <v>45455</v>
      </c>
      <c r="B73" s="392">
        <v>6</v>
      </c>
      <c r="C73" s="392">
        <v>55</v>
      </c>
      <c r="D73" s="392">
        <v>10</v>
      </c>
      <c r="E73" s="393" t="s">
        <v>8</v>
      </c>
      <c r="F73" s="393" t="s">
        <v>7</v>
      </c>
    </row>
    <row r="74" spans="1:6">
      <c r="A74" s="391">
        <v>45455</v>
      </c>
      <c r="B74" s="392">
        <v>7</v>
      </c>
      <c r="C74" s="392">
        <v>55</v>
      </c>
      <c r="D74" s="392">
        <v>10</v>
      </c>
      <c r="E74" s="393" t="s">
        <v>8</v>
      </c>
      <c r="F74" s="393" t="s">
        <v>7</v>
      </c>
    </row>
    <row r="75" spans="1:6">
      <c r="A75" s="391">
        <v>45461</v>
      </c>
      <c r="B75" s="392">
        <v>1</v>
      </c>
      <c r="C75" s="392">
        <v>53</v>
      </c>
      <c r="D75" s="392">
        <v>10</v>
      </c>
      <c r="E75" s="393" t="s">
        <v>23</v>
      </c>
      <c r="F75" s="393" t="s">
        <v>7</v>
      </c>
    </row>
    <row r="76" spans="1:6">
      <c r="A76" s="391">
        <v>45461</v>
      </c>
      <c r="B76" s="392">
        <v>2</v>
      </c>
      <c r="C76" s="392">
        <v>52</v>
      </c>
      <c r="D76" s="392">
        <v>10</v>
      </c>
      <c r="E76" s="393" t="s">
        <v>23</v>
      </c>
      <c r="F76" s="393" t="s">
        <v>7</v>
      </c>
    </row>
    <row r="77" spans="1:6">
      <c r="A77" s="391">
        <v>45461</v>
      </c>
      <c r="B77" s="392">
        <v>3</v>
      </c>
      <c r="C77" s="392">
        <v>50</v>
      </c>
      <c r="D77" s="392">
        <v>10</v>
      </c>
      <c r="E77" s="393" t="s">
        <v>23</v>
      </c>
      <c r="F77" s="393" t="s">
        <v>7</v>
      </c>
    </row>
    <row r="78" spans="1:6">
      <c r="A78" s="391">
        <v>45463</v>
      </c>
      <c r="B78" s="392">
        <v>2</v>
      </c>
      <c r="C78" s="392">
        <v>51</v>
      </c>
      <c r="D78" s="392">
        <v>9</v>
      </c>
      <c r="E78" s="393" t="s">
        <v>8</v>
      </c>
      <c r="F78" s="393" t="s">
        <v>7</v>
      </c>
    </row>
    <row r="79" spans="1:6">
      <c r="A79" s="391">
        <v>45463</v>
      </c>
      <c r="B79" s="392">
        <v>3</v>
      </c>
      <c r="C79" s="392">
        <v>51</v>
      </c>
      <c r="D79" s="392">
        <v>9</v>
      </c>
      <c r="E79" s="393" t="s">
        <v>8</v>
      </c>
      <c r="F79" s="393" t="s">
        <v>7</v>
      </c>
    </row>
    <row r="80" spans="1:6">
      <c r="A80" s="391">
        <v>45463</v>
      </c>
      <c r="B80" s="392">
        <v>4</v>
      </c>
      <c r="C80" s="392">
        <v>53</v>
      </c>
      <c r="D80" s="392">
        <v>9</v>
      </c>
      <c r="E80" s="393" t="s">
        <v>8</v>
      </c>
      <c r="F80" s="393" t="s">
        <v>7</v>
      </c>
    </row>
    <row r="81" spans="1:7">
      <c r="A81" s="391">
        <v>45467</v>
      </c>
      <c r="B81" s="392">
        <v>1</v>
      </c>
      <c r="C81" s="392">
        <v>51</v>
      </c>
      <c r="D81" s="392">
        <v>13</v>
      </c>
      <c r="E81" s="393" t="s">
        <v>8</v>
      </c>
      <c r="F81" s="393" t="s">
        <v>7</v>
      </c>
    </row>
    <row r="82" spans="1:7">
      <c r="A82" s="391">
        <v>45467</v>
      </c>
      <c r="B82" s="392">
        <v>2</v>
      </c>
      <c r="C82" s="392">
        <v>52</v>
      </c>
      <c r="D82" s="392">
        <v>13</v>
      </c>
      <c r="E82" s="393" t="s">
        <v>8</v>
      </c>
      <c r="F82" s="393" t="s">
        <v>7</v>
      </c>
    </row>
    <row r="83" spans="1:7">
      <c r="A83" s="391">
        <v>45467</v>
      </c>
      <c r="B83" s="392">
        <v>3</v>
      </c>
      <c r="C83" s="392">
        <v>54</v>
      </c>
      <c r="D83" s="392">
        <v>13</v>
      </c>
      <c r="E83" s="393" t="s">
        <v>17</v>
      </c>
      <c r="F83" s="393" t="s">
        <v>7</v>
      </c>
    </row>
    <row r="84" spans="1:7">
      <c r="A84" s="391">
        <v>45467</v>
      </c>
      <c r="B84" s="392">
        <v>4</v>
      </c>
      <c r="C84" s="392">
        <v>54</v>
      </c>
      <c r="D84" s="392">
        <v>13</v>
      </c>
      <c r="E84" s="393" t="s">
        <v>8</v>
      </c>
      <c r="F84" s="393" t="s">
        <v>7</v>
      </c>
    </row>
    <row r="85" spans="1:7">
      <c r="A85" s="391">
        <v>45468</v>
      </c>
      <c r="B85">
        <v>7</v>
      </c>
      <c r="C85">
        <v>55</v>
      </c>
      <c r="D85">
        <v>9</v>
      </c>
      <c r="E85" t="s">
        <v>23</v>
      </c>
      <c r="G85"/>
    </row>
    <row r="86" spans="1:7">
      <c r="A86" s="391">
        <v>45468</v>
      </c>
      <c r="B86">
        <v>6</v>
      </c>
      <c r="C86">
        <v>55</v>
      </c>
      <c r="D86">
        <v>9</v>
      </c>
      <c r="E86" t="s">
        <v>23</v>
      </c>
      <c r="G86"/>
    </row>
    <row r="87" spans="1:7">
      <c r="A87" s="391">
        <v>45468</v>
      </c>
      <c r="B87">
        <v>5</v>
      </c>
      <c r="C87">
        <v>54</v>
      </c>
      <c r="D87">
        <v>9</v>
      </c>
      <c r="E87" t="s">
        <v>23</v>
      </c>
      <c r="G87"/>
    </row>
    <row r="88" spans="1:7">
      <c r="A88" s="391">
        <v>45470</v>
      </c>
      <c r="B88">
        <v>2</v>
      </c>
      <c r="C88">
        <v>52</v>
      </c>
      <c r="D88">
        <v>8</v>
      </c>
      <c r="E88" t="s">
        <v>8</v>
      </c>
      <c r="F88" s="312" t="s">
        <v>12</v>
      </c>
      <c r="G88"/>
    </row>
    <row r="89" spans="1:7">
      <c r="A89" s="391">
        <v>45470</v>
      </c>
      <c r="B89">
        <v>3</v>
      </c>
      <c r="C89">
        <v>53</v>
      </c>
      <c r="D89">
        <v>8</v>
      </c>
      <c r="E89" t="s">
        <v>8</v>
      </c>
      <c r="F89" s="312" t="s">
        <v>12</v>
      </c>
      <c r="G89"/>
    </row>
    <row r="90" spans="1:7">
      <c r="A90" s="391">
        <v>45470</v>
      </c>
      <c r="B90">
        <v>4</v>
      </c>
      <c r="C90">
        <v>54</v>
      </c>
      <c r="D90">
        <v>8</v>
      </c>
      <c r="E90" t="s">
        <v>8</v>
      </c>
      <c r="F90" s="312" t="s">
        <v>12</v>
      </c>
      <c r="G90"/>
    </row>
    <row r="91" spans="1:7">
      <c r="A91" s="391">
        <v>45474</v>
      </c>
      <c r="B91">
        <v>7</v>
      </c>
      <c r="C91">
        <v>55</v>
      </c>
      <c r="D91">
        <v>12</v>
      </c>
      <c r="E91" t="s">
        <v>24</v>
      </c>
      <c r="G91"/>
    </row>
    <row r="92" spans="1:7">
      <c r="A92" s="391">
        <v>45474</v>
      </c>
      <c r="B92">
        <v>6</v>
      </c>
      <c r="C92">
        <v>55</v>
      </c>
      <c r="D92">
        <v>12</v>
      </c>
      <c r="E92" t="s">
        <v>24</v>
      </c>
      <c r="G92"/>
    </row>
    <row r="93" spans="1:7">
      <c r="A93" s="391">
        <v>45474</v>
      </c>
      <c r="B93">
        <v>5</v>
      </c>
      <c r="C93">
        <v>54</v>
      </c>
      <c r="D93">
        <v>14</v>
      </c>
      <c r="E93" t="s">
        <v>24</v>
      </c>
      <c r="G93"/>
    </row>
    <row r="94" spans="1:7">
      <c r="A94" s="391">
        <v>45474</v>
      </c>
      <c r="B94">
        <v>4</v>
      </c>
      <c r="C94">
        <v>54</v>
      </c>
      <c r="D94">
        <v>12</v>
      </c>
      <c r="E94" t="s">
        <v>24</v>
      </c>
      <c r="G94"/>
    </row>
    <row r="95" spans="1:7">
      <c r="A95" s="391">
        <v>45475</v>
      </c>
      <c r="B95">
        <v>3</v>
      </c>
      <c r="C95">
        <v>54</v>
      </c>
      <c r="D95">
        <v>10</v>
      </c>
      <c r="E95" t="s">
        <v>25</v>
      </c>
      <c r="G95"/>
    </row>
    <row r="96" spans="1:7">
      <c r="A96" s="391">
        <v>45475</v>
      </c>
      <c r="B96">
        <v>2</v>
      </c>
      <c r="C96">
        <v>53</v>
      </c>
      <c r="D96">
        <v>10</v>
      </c>
      <c r="E96" t="s">
        <v>25</v>
      </c>
      <c r="G96"/>
    </row>
    <row r="97" spans="1:7">
      <c r="A97" s="391">
        <v>45475</v>
      </c>
      <c r="B97">
        <v>1</v>
      </c>
      <c r="C97">
        <v>51</v>
      </c>
      <c r="D97">
        <v>10</v>
      </c>
      <c r="E97" t="s">
        <v>25</v>
      </c>
      <c r="G97"/>
    </row>
    <row r="98" spans="1:7">
      <c r="A98" s="391">
        <v>45482</v>
      </c>
      <c r="B98">
        <v>1</v>
      </c>
      <c r="C98">
        <v>51</v>
      </c>
      <c r="D98">
        <v>11</v>
      </c>
      <c r="E98" t="s">
        <v>26</v>
      </c>
      <c r="F98"/>
    </row>
    <row r="99" spans="1:7">
      <c r="A99" s="391">
        <v>45482</v>
      </c>
      <c r="B99">
        <v>4</v>
      </c>
      <c r="C99">
        <v>54</v>
      </c>
      <c r="D99">
        <v>11</v>
      </c>
      <c r="E99" t="s">
        <v>26</v>
      </c>
      <c r="F99"/>
    </row>
    <row r="100" spans="1:7">
      <c r="A100" s="391">
        <v>45482</v>
      </c>
      <c r="B100">
        <v>3</v>
      </c>
      <c r="C100">
        <v>53</v>
      </c>
      <c r="D100">
        <v>11</v>
      </c>
      <c r="E100" t="s">
        <v>26</v>
      </c>
      <c r="F100"/>
    </row>
    <row r="101" spans="1:7">
      <c r="A101" s="391">
        <v>45482</v>
      </c>
      <c r="B101">
        <v>2</v>
      </c>
      <c r="C101">
        <v>52</v>
      </c>
      <c r="D101">
        <v>11</v>
      </c>
      <c r="E101" t="s">
        <v>26</v>
      </c>
      <c r="F101"/>
    </row>
    <row r="102" spans="1:7">
      <c r="A102" s="391">
        <v>45483</v>
      </c>
      <c r="B102">
        <v>7</v>
      </c>
      <c r="C102">
        <v>54</v>
      </c>
      <c r="D102">
        <v>10</v>
      </c>
      <c r="E102" t="s">
        <v>8</v>
      </c>
      <c r="F102"/>
    </row>
    <row r="103" spans="1:7">
      <c r="A103" s="391">
        <v>45483</v>
      </c>
      <c r="B103">
        <v>6</v>
      </c>
      <c r="C103">
        <v>54</v>
      </c>
      <c r="D103">
        <v>10</v>
      </c>
      <c r="E103" t="s">
        <v>8</v>
      </c>
      <c r="F103"/>
    </row>
    <row r="104" spans="1:7">
      <c r="A104" s="391">
        <v>45483</v>
      </c>
      <c r="B104">
        <v>5</v>
      </c>
      <c r="C104">
        <v>54</v>
      </c>
      <c r="D104">
        <v>10</v>
      </c>
      <c r="E104" t="s">
        <v>8</v>
      </c>
      <c r="F104"/>
    </row>
    <row r="105" spans="1:7">
      <c r="A105" s="391">
        <v>45484</v>
      </c>
      <c r="B105">
        <v>2</v>
      </c>
      <c r="C105">
        <v>52</v>
      </c>
      <c r="D105">
        <v>12</v>
      </c>
      <c r="E105" t="s">
        <v>27</v>
      </c>
      <c r="F105" s="312" t="s">
        <v>28</v>
      </c>
    </row>
    <row r="106" spans="1:7">
      <c r="A106" s="391">
        <v>45484</v>
      </c>
      <c r="B106">
        <v>3</v>
      </c>
      <c r="C106">
        <v>53</v>
      </c>
      <c r="D106">
        <v>12</v>
      </c>
      <c r="E106" t="s">
        <v>27</v>
      </c>
      <c r="F106" s="312" t="s">
        <v>28</v>
      </c>
    </row>
    <row r="107" spans="1:7">
      <c r="A107" s="391">
        <v>45484</v>
      </c>
      <c r="B107">
        <v>4</v>
      </c>
      <c r="C107">
        <v>54</v>
      </c>
      <c r="D107">
        <v>12</v>
      </c>
      <c r="E107" t="s">
        <v>27</v>
      </c>
      <c r="F107" s="312" t="s">
        <v>28</v>
      </c>
    </row>
    <row r="108" spans="1:7">
      <c r="A108" s="391">
        <v>45488</v>
      </c>
      <c r="B108">
        <v>4</v>
      </c>
      <c r="C108">
        <v>54</v>
      </c>
      <c r="D108">
        <v>13</v>
      </c>
      <c r="E108" t="s">
        <v>8</v>
      </c>
    </row>
    <row r="109" spans="1:7">
      <c r="A109" s="391">
        <v>45488</v>
      </c>
      <c r="B109">
        <v>3</v>
      </c>
      <c r="C109">
        <v>54</v>
      </c>
      <c r="D109">
        <v>9</v>
      </c>
      <c r="E109" t="s">
        <v>8</v>
      </c>
    </row>
    <row r="110" spans="1:7">
      <c r="A110" s="391">
        <v>45488</v>
      </c>
      <c r="B110">
        <v>2</v>
      </c>
      <c r="C110">
        <v>51</v>
      </c>
      <c r="D110">
        <v>7</v>
      </c>
      <c r="E110" t="s">
        <v>8</v>
      </c>
    </row>
    <row r="111" spans="1:7">
      <c r="A111" s="391">
        <v>45488</v>
      </c>
      <c r="B111">
        <v>1</v>
      </c>
      <c r="C111">
        <v>51</v>
      </c>
      <c r="D111">
        <v>6</v>
      </c>
      <c r="E111" t="s">
        <v>8</v>
      </c>
    </row>
    <row r="112" spans="1:7">
      <c r="A112" s="391">
        <v>45489</v>
      </c>
      <c r="B112">
        <v>7</v>
      </c>
      <c r="C112">
        <v>55</v>
      </c>
      <c r="D112">
        <v>12</v>
      </c>
      <c r="E112" t="s">
        <v>8</v>
      </c>
    </row>
    <row r="113" spans="1:6">
      <c r="A113" s="391">
        <v>45489</v>
      </c>
      <c r="B113">
        <v>6</v>
      </c>
      <c r="C113">
        <v>55</v>
      </c>
      <c r="D113">
        <v>12</v>
      </c>
      <c r="E113" t="s">
        <v>8</v>
      </c>
    </row>
    <row r="114" spans="1:6">
      <c r="A114" s="391">
        <v>45489</v>
      </c>
      <c r="B114">
        <v>5</v>
      </c>
      <c r="C114">
        <v>54</v>
      </c>
      <c r="D114">
        <v>12</v>
      </c>
      <c r="E114" t="s">
        <v>8</v>
      </c>
    </row>
    <row r="115" spans="1:6">
      <c r="A115" s="391">
        <v>45490</v>
      </c>
      <c r="B115">
        <v>2</v>
      </c>
      <c r="C115">
        <v>52</v>
      </c>
      <c r="D115">
        <v>15</v>
      </c>
      <c r="E115" t="s">
        <v>8</v>
      </c>
      <c r="F115" s="312" t="s">
        <v>28</v>
      </c>
    </row>
    <row r="116" spans="1:6">
      <c r="A116" s="391">
        <v>45490</v>
      </c>
      <c r="B116">
        <v>3</v>
      </c>
      <c r="C116">
        <v>53</v>
      </c>
      <c r="D116">
        <v>15</v>
      </c>
      <c r="E116" t="s">
        <v>17</v>
      </c>
      <c r="F116" s="312" t="s">
        <v>28</v>
      </c>
    </row>
    <row r="117" spans="1:6">
      <c r="A117" s="391">
        <v>45490</v>
      </c>
      <c r="B117">
        <v>4</v>
      </c>
      <c r="C117">
        <v>54</v>
      </c>
      <c r="D117">
        <v>15</v>
      </c>
      <c r="E117" t="s">
        <v>8</v>
      </c>
      <c r="F117" s="312" t="s">
        <v>28</v>
      </c>
    </row>
    <row r="118" spans="1:6">
      <c r="A118" s="391">
        <v>45497</v>
      </c>
      <c r="B118">
        <v>1</v>
      </c>
      <c r="C118">
        <v>52</v>
      </c>
      <c r="D118">
        <v>12</v>
      </c>
      <c r="E118" t="s">
        <v>29</v>
      </c>
    </row>
    <row r="119" spans="1:6">
      <c r="A119" s="391">
        <v>45497</v>
      </c>
      <c r="B119">
        <v>2</v>
      </c>
      <c r="C119">
        <v>53</v>
      </c>
      <c r="D119">
        <v>12</v>
      </c>
      <c r="E119" t="s">
        <v>29</v>
      </c>
    </row>
    <row r="120" spans="1:6">
      <c r="A120" s="391">
        <v>45497</v>
      </c>
      <c r="B120">
        <v>3</v>
      </c>
      <c r="C120">
        <v>54</v>
      </c>
      <c r="D120">
        <v>12</v>
      </c>
      <c r="E120" t="s">
        <v>29</v>
      </c>
    </row>
    <row r="121" spans="1:6">
      <c r="A121" s="391">
        <v>45497</v>
      </c>
      <c r="B121">
        <v>4</v>
      </c>
      <c r="C121">
        <v>55</v>
      </c>
      <c r="D121">
        <v>12</v>
      </c>
      <c r="E121" t="s">
        <v>29</v>
      </c>
    </row>
    <row r="122" spans="1:6">
      <c r="A122" s="391">
        <v>45498</v>
      </c>
      <c r="B122">
        <v>2</v>
      </c>
      <c r="C122">
        <v>52</v>
      </c>
      <c r="D122">
        <v>12</v>
      </c>
      <c r="E122" t="s">
        <v>30</v>
      </c>
      <c r="F122"/>
    </row>
    <row r="123" spans="1:6">
      <c r="A123" s="391">
        <v>45498</v>
      </c>
      <c r="B123">
        <v>3</v>
      </c>
      <c r="C123">
        <v>54</v>
      </c>
      <c r="D123">
        <v>12</v>
      </c>
      <c r="E123" t="s">
        <v>30</v>
      </c>
      <c r="F123" t="s">
        <v>31</v>
      </c>
    </row>
    <row r="124" spans="1:6">
      <c r="A124" s="391">
        <v>45498</v>
      </c>
      <c r="B124">
        <v>4</v>
      </c>
      <c r="C124">
        <v>54</v>
      </c>
      <c r="D124">
        <v>12</v>
      </c>
      <c r="E124" t="s">
        <v>30</v>
      </c>
      <c r="F124"/>
    </row>
    <row r="125" spans="1:6">
      <c r="A125" s="391">
        <v>45503</v>
      </c>
      <c r="B125">
        <v>1</v>
      </c>
      <c r="C125">
        <v>52</v>
      </c>
      <c r="D125">
        <v>11</v>
      </c>
      <c r="E125" t="s">
        <v>17</v>
      </c>
    </row>
    <row r="126" spans="1:6">
      <c r="A126" s="391">
        <v>45503</v>
      </c>
      <c r="B126">
        <v>2</v>
      </c>
      <c r="C126">
        <v>53</v>
      </c>
      <c r="D126">
        <v>11</v>
      </c>
      <c r="E126" t="s">
        <v>17</v>
      </c>
    </row>
    <row r="127" spans="1:6">
      <c r="A127" s="391">
        <v>45503</v>
      </c>
      <c r="B127">
        <v>3</v>
      </c>
      <c r="C127">
        <v>54</v>
      </c>
      <c r="D127">
        <v>11</v>
      </c>
      <c r="E127" t="s">
        <v>8</v>
      </c>
    </row>
    <row r="128" spans="1:6">
      <c r="A128" s="391">
        <v>45503</v>
      </c>
      <c r="B128">
        <v>4</v>
      </c>
      <c r="C128">
        <v>54</v>
      </c>
      <c r="D128">
        <v>11</v>
      </c>
      <c r="E128" t="s">
        <v>8</v>
      </c>
    </row>
    <row r="129" spans="1:6">
      <c r="A129" s="391">
        <v>45505</v>
      </c>
      <c r="B129">
        <v>2</v>
      </c>
      <c r="C129">
        <v>53</v>
      </c>
      <c r="D129">
        <v>11</v>
      </c>
      <c r="E129" t="s">
        <v>8</v>
      </c>
      <c r="F129" s="312" t="s">
        <v>12</v>
      </c>
    </row>
    <row r="130" spans="1:6">
      <c r="A130" s="391">
        <v>45505</v>
      </c>
      <c r="B130">
        <v>3</v>
      </c>
      <c r="C130">
        <v>54</v>
      </c>
      <c r="D130">
        <v>11</v>
      </c>
      <c r="E130" t="s">
        <v>8</v>
      </c>
      <c r="F130" s="312" t="s">
        <v>12</v>
      </c>
    </row>
    <row r="131" spans="1:6">
      <c r="A131" s="391">
        <v>45505</v>
      </c>
      <c r="B131">
        <v>4</v>
      </c>
      <c r="C131">
        <v>54</v>
      </c>
      <c r="D131">
        <v>11</v>
      </c>
      <c r="E131" t="s">
        <v>8</v>
      </c>
      <c r="F131" s="312" t="s">
        <v>12</v>
      </c>
    </row>
    <row r="132" spans="1:6">
      <c r="A132" s="391">
        <v>45510</v>
      </c>
      <c r="B132">
        <v>1</v>
      </c>
      <c r="C132">
        <v>53</v>
      </c>
      <c r="D132">
        <v>12</v>
      </c>
      <c r="E132" t="s">
        <v>8</v>
      </c>
    </row>
    <row r="133" spans="1:6">
      <c r="A133" s="391">
        <v>45510</v>
      </c>
      <c r="B133">
        <v>4</v>
      </c>
      <c r="C133">
        <v>55</v>
      </c>
      <c r="D133">
        <v>12</v>
      </c>
      <c r="E133" t="s">
        <v>17</v>
      </c>
    </row>
    <row r="134" spans="1:6">
      <c r="A134" s="391">
        <v>45510</v>
      </c>
      <c r="B134">
        <v>3</v>
      </c>
      <c r="C134">
        <v>54</v>
      </c>
      <c r="D134">
        <v>12</v>
      </c>
      <c r="E134" t="s">
        <v>8</v>
      </c>
    </row>
    <row r="135" spans="1:6">
      <c r="A135" s="391">
        <v>45510</v>
      </c>
      <c r="B135">
        <v>2</v>
      </c>
      <c r="C135">
        <v>54</v>
      </c>
      <c r="D135">
        <v>12</v>
      </c>
      <c r="E135" t="s">
        <v>8</v>
      </c>
    </row>
    <row r="136" spans="1:6">
      <c r="A136" s="391">
        <v>45511</v>
      </c>
      <c r="B136">
        <v>7</v>
      </c>
      <c r="C136">
        <v>55</v>
      </c>
      <c r="D136">
        <v>11</v>
      </c>
      <c r="E136" t="s">
        <v>8</v>
      </c>
    </row>
    <row r="137" spans="1:6">
      <c r="A137" s="391">
        <v>45511</v>
      </c>
      <c r="B137">
        <v>6</v>
      </c>
      <c r="C137">
        <v>54</v>
      </c>
      <c r="D137">
        <v>11</v>
      </c>
      <c r="E137" t="s">
        <v>8</v>
      </c>
    </row>
    <row r="138" spans="1:6">
      <c r="A138" s="391">
        <v>45511</v>
      </c>
      <c r="B138">
        <v>5</v>
      </c>
      <c r="C138">
        <v>54</v>
      </c>
      <c r="D138">
        <v>11</v>
      </c>
      <c r="E138" t="s">
        <v>8</v>
      </c>
    </row>
    <row r="139" spans="1:6">
      <c r="A139" s="391">
        <v>45512</v>
      </c>
      <c r="B139">
        <v>2</v>
      </c>
      <c r="C139">
        <v>52</v>
      </c>
      <c r="D139">
        <v>12</v>
      </c>
      <c r="E139" t="s">
        <v>8</v>
      </c>
      <c r="F139" s="312" t="s">
        <v>28</v>
      </c>
    </row>
    <row r="140" spans="1:6">
      <c r="A140" s="391">
        <v>45512</v>
      </c>
      <c r="B140">
        <v>3</v>
      </c>
      <c r="C140">
        <v>54</v>
      </c>
      <c r="D140">
        <v>12</v>
      </c>
      <c r="E140" t="s">
        <v>8</v>
      </c>
      <c r="F140" s="312" t="s">
        <v>28</v>
      </c>
    </row>
    <row r="141" spans="1:6">
      <c r="A141" s="391">
        <v>45512</v>
      </c>
      <c r="B141">
        <v>4</v>
      </c>
      <c r="C141">
        <v>54</v>
      </c>
      <c r="D141">
        <v>12</v>
      </c>
      <c r="E141" t="s">
        <v>8</v>
      </c>
      <c r="F141" s="312" t="s">
        <v>28</v>
      </c>
    </row>
    <row r="142" spans="1:6">
      <c r="A142" s="391"/>
    </row>
    <row r="143" spans="1:6">
      <c r="A143" s="391"/>
    </row>
    <row r="144" spans="1:6">
      <c r="A144" s="391"/>
    </row>
    <row r="145" spans="1:1">
      <c r="A145" s="391"/>
    </row>
    <row r="146" spans="1:1">
      <c r="A146" s="391"/>
    </row>
    <row r="147" spans="1:1">
      <c r="A147" s="391"/>
    </row>
    <row r="148" spans="1:1">
      <c r="A148" s="391"/>
    </row>
    <row r="149" spans="1:1">
      <c r="A149" s="391"/>
    </row>
    <row r="150" spans="1:1">
      <c r="A150" s="391"/>
    </row>
    <row r="151" spans="1:1">
      <c r="A151" s="391"/>
    </row>
    <row r="152" spans="1:1">
      <c r="A152" s="391"/>
    </row>
    <row r="153" spans="1:1">
      <c r="A153" s="391"/>
    </row>
    <row r="154" spans="1:1">
      <c r="A154" s="391"/>
    </row>
    <row r="155" spans="1:1">
      <c r="A155" s="391"/>
    </row>
    <row r="156" spans="1:1">
      <c r="A156" s="391"/>
    </row>
    <row r="157" spans="1:1">
      <c r="A157" s="391"/>
    </row>
    <row r="158" spans="1:1">
      <c r="A158" s="391"/>
    </row>
    <row r="159" spans="1:1">
      <c r="A159" s="391"/>
    </row>
    <row r="160" spans="1:1">
      <c r="A160" s="391"/>
    </row>
    <row r="161" spans="1:1">
      <c r="A161" s="391"/>
    </row>
    <row r="162" spans="1:1">
      <c r="A162" s="391"/>
    </row>
    <row r="163" spans="1:1">
      <c r="A163" s="391"/>
    </row>
    <row r="164" spans="1:1">
      <c r="A164" s="391"/>
    </row>
    <row r="165" spans="1:1">
      <c r="A165" s="391"/>
    </row>
    <row r="166" spans="1:1">
      <c r="A166" s="391"/>
    </row>
    <row r="167" spans="1:1">
      <c r="A167" s="391"/>
    </row>
    <row r="168" spans="1:1">
      <c r="A168" s="391"/>
    </row>
    <row r="169" spans="1:1">
      <c r="A169" s="391"/>
    </row>
    <row r="170" spans="1:1">
      <c r="A170" s="391"/>
    </row>
    <row r="171" spans="1:1">
      <c r="A171" s="391"/>
    </row>
    <row r="172" spans="1:1">
      <c r="A172" s="391"/>
    </row>
    <row r="173" spans="1:1">
      <c r="A173" s="391"/>
    </row>
    <row r="174" spans="1:1">
      <c r="A174" s="391"/>
    </row>
    <row r="175" spans="1:1">
      <c r="A175" s="391"/>
    </row>
    <row r="176" spans="1:1">
      <c r="A176" s="391"/>
    </row>
    <row r="177" spans="1:1">
      <c r="A177" s="391"/>
    </row>
    <row r="178" spans="1:1">
      <c r="A178" s="391"/>
    </row>
    <row r="179" spans="1:1">
      <c r="A179" s="391"/>
    </row>
    <row r="180" spans="1:1">
      <c r="A180" s="391"/>
    </row>
    <row r="181" spans="1:1">
      <c r="A181" s="391"/>
    </row>
    <row r="182" spans="1:1">
      <c r="A182" s="391"/>
    </row>
    <row r="183" spans="1:1">
      <c r="A183" s="391"/>
    </row>
    <row r="184" spans="1:1">
      <c r="A184" s="391"/>
    </row>
    <row r="185" spans="1:1">
      <c r="A185" s="391"/>
    </row>
    <row r="186" spans="1:1">
      <c r="A186" s="391"/>
    </row>
    <row r="187" spans="1:1">
      <c r="A187" s="391"/>
    </row>
    <row r="188" spans="1:1">
      <c r="A188" s="391"/>
    </row>
    <row r="189" spans="1:1">
      <c r="A189" s="391"/>
    </row>
    <row r="190" spans="1:1">
      <c r="A190" s="391"/>
    </row>
    <row r="191" spans="1:1">
      <c r="A191" s="391"/>
    </row>
    <row r="192" spans="1:1">
      <c r="A192" s="391"/>
    </row>
    <row r="193" spans="1:1">
      <c r="A193" s="391"/>
    </row>
    <row r="194" spans="1:1">
      <c r="A194" s="391"/>
    </row>
    <row r="195" spans="1:1">
      <c r="A195" s="391"/>
    </row>
    <row r="196" spans="1:1">
      <c r="A196" s="3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E32" sqref="E32:E33"/>
    </sheetView>
  </sheetViews>
  <sheetFormatPr defaultRowHeight="15"/>
  <cols>
    <col min="1" max="1" width="12.85546875" style="293" bestFit="1" customWidth="1"/>
    <col min="2" max="2" width="16.5703125" style="293" bestFit="1" customWidth="1"/>
    <col min="3" max="3" width="15.28515625" style="320" bestFit="1" customWidth="1"/>
    <col min="4" max="4" width="19.85546875" style="320" bestFit="1" customWidth="1"/>
    <col min="5" max="5" width="32.28515625" style="297" bestFit="1" customWidth="1"/>
    <col min="6" max="6" width="13.42578125" style="293" bestFit="1" customWidth="1"/>
    <col min="7" max="7" width="19.85546875" style="298" bestFit="1" customWidth="1"/>
    <col min="8" max="8" width="22.28515625" style="298" bestFit="1" customWidth="1"/>
    <col min="9" max="9" width="20.85546875" style="293" bestFit="1" customWidth="1"/>
    <col min="10" max="10" width="15.140625" style="293" bestFit="1" customWidth="1"/>
    <col min="11" max="11" width="16.5703125" style="293" bestFit="1" customWidth="1"/>
    <col min="12" max="12" width="18" style="293" bestFit="1" customWidth="1"/>
    <col min="13" max="13" width="16" style="293" bestFit="1" customWidth="1"/>
    <col min="14" max="16384" width="9.140625" style="293"/>
  </cols>
  <sheetData>
    <row r="1" spans="1:13" s="318" customFormat="1" ht="18.75">
      <c r="A1" s="376" t="s">
        <v>32</v>
      </c>
      <c r="B1" s="376" t="s">
        <v>33</v>
      </c>
      <c r="C1" s="377" t="s">
        <v>34</v>
      </c>
      <c r="D1" s="377" t="s">
        <v>35</v>
      </c>
      <c r="E1" s="376" t="s">
        <v>36</v>
      </c>
      <c r="F1" s="376" t="s">
        <v>37</v>
      </c>
      <c r="G1" s="376" t="s">
        <v>38</v>
      </c>
      <c r="H1" s="376" t="s">
        <v>39</v>
      </c>
      <c r="I1" s="376" t="s">
        <v>40</v>
      </c>
      <c r="J1" s="376" t="s">
        <v>41</v>
      </c>
      <c r="K1" s="376" t="s">
        <v>42</v>
      </c>
      <c r="L1" s="376" t="s">
        <v>43</v>
      </c>
      <c r="M1" s="376" t="s">
        <v>44</v>
      </c>
    </row>
    <row r="2" spans="1:13" ht="18.75">
      <c r="A2" s="374">
        <v>1</v>
      </c>
      <c r="B2" s="374" t="s">
        <v>45</v>
      </c>
      <c r="C2" s="372">
        <v>45440</v>
      </c>
      <c r="D2" s="372">
        <f>C2+M2</f>
        <v>45528</v>
      </c>
      <c r="E2" s="378" t="s">
        <v>46</v>
      </c>
      <c r="F2" s="379" t="s">
        <v>47</v>
      </c>
      <c r="G2" s="374">
        <v>26</v>
      </c>
      <c r="H2" s="384">
        <v>9092</v>
      </c>
      <c r="I2" s="384">
        <v>8805</v>
      </c>
      <c r="J2" s="385">
        <v>40.543836059999997</v>
      </c>
      <c r="K2" s="385">
        <v>-122.36508920999999</v>
      </c>
      <c r="L2" s="374">
        <v>292</v>
      </c>
      <c r="M2" s="374">
        <v>88</v>
      </c>
    </row>
    <row r="3" spans="1:13" ht="18.75">
      <c r="A3" s="374">
        <v>2</v>
      </c>
      <c r="B3" s="374" t="s">
        <v>48</v>
      </c>
      <c r="C3" s="372">
        <v>45448</v>
      </c>
      <c r="D3" s="372">
        <f t="shared" ref="D3:D6" si="0">C3+M3</f>
        <v>45536</v>
      </c>
      <c r="E3" s="380" t="s">
        <v>49</v>
      </c>
      <c r="F3" s="379" t="s">
        <v>50</v>
      </c>
      <c r="G3" s="374">
        <v>27</v>
      </c>
      <c r="H3" s="384">
        <v>9077</v>
      </c>
      <c r="I3" s="384">
        <v>8485</v>
      </c>
      <c r="J3" s="385">
        <v>40.576343399999999</v>
      </c>
      <c r="K3" s="385">
        <v>-122.36428456</v>
      </c>
      <c r="L3" s="374">
        <v>295.5</v>
      </c>
      <c r="M3" s="374">
        <v>88</v>
      </c>
    </row>
    <row r="4" spans="1:13" ht="18.75">
      <c r="A4" s="374">
        <v>3</v>
      </c>
      <c r="B4" s="374" t="s">
        <v>51</v>
      </c>
      <c r="C4" s="372">
        <v>45448</v>
      </c>
      <c r="D4" s="372">
        <f t="shared" si="0"/>
        <v>45539</v>
      </c>
      <c r="E4" s="381" t="s">
        <v>52</v>
      </c>
      <c r="F4" s="379" t="s">
        <v>53</v>
      </c>
      <c r="G4" s="374">
        <v>23</v>
      </c>
      <c r="H4" s="384">
        <v>9107</v>
      </c>
      <c r="I4" s="384">
        <v>8478</v>
      </c>
      <c r="J4" s="385">
        <v>40.591183020000003</v>
      </c>
      <c r="K4" s="385">
        <v>-122.38045531</v>
      </c>
      <c r="L4" s="374">
        <v>297.5</v>
      </c>
      <c r="M4" s="374">
        <v>91</v>
      </c>
    </row>
    <row r="5" spans="1:13" ht="18.75">
      <c r="A5" s="374">
        <v>4</v>
      </c>
      <c r="B5" s="374" t="s">
        <v>54</v>
      </c>
      <c r="C5" s="372">
        <v>45461.971643518518</v>
      </c>
      <c r="D5" s="372">
        <f t="shared" si="0"/>
        <v>45552.971643518518</v>
      </c>
      <c r="E5" s="381" t="s">
        <v>52</v>
      </c>
      <c r="F5" s="382" t="s">
        <v>55</v>
      </c>
      <c r="G5" s="374">
        <v>13</v>
      </c>
      <c r="H5" s="384">
        <v>9806</v>
      </c>
      <c r="I5" s="384">
        <v>8985</v>
      </c>
      <c r="J5" s="385">
        <v>40.591147759999998</v>
      </c>
      <c r="K5" s="385">
        <v>-122.38026831000001</v>
      </c>
      <c r="L5" s="374">
        <v>297.5</v>
      </c>
      <c r="M5" s="374">
        <v>91</v>
      </c>
    </row>
    <row r="6" spans="1:13" ht="18.75">
      <c r="A6" s="374">
        <v>5</v>
      </c>
      <c r="B6" s="374" t="s">
        <v>56</v>
      </c>
      <c r="C6" s="372">
        <v>45467.96603009259</v>
      </c>
      <c r="D6" s="372">
        <f t="shared" si="0"/>
        <v>45558.96603009259</v>
      </c>
      <c r="E6" s="383" t="s">
        <v>57</v>
      </c>
      <c r="F6" s="379" t="s">
        <v>58</v>
      </c>
      <c r="G6" s="374">
        <v>22</v>
      </c>
      <c r="H6" s="384">
        <v>10641</v>
      </c>
      <c r="I6" s="384">
        <v>9964</v>
      </c>
      <c r="J6" s="385">
        <v>40.591650600000001</v>
      </c>
      <c r="K6" s="385">
        <v>-122.37397439</v>
      </c>
      <c r="L6" s="374">
        <v>297</v>
      </c>
      <c r="M6" s="374">
        <v>91</v>
      </c>
    </row>
    <row r="7" spans="1:13" ht="18.75">
      <c r="A7" s="374">
        <v>6</v>
      </c>
      <c r="B7" s="374" t="s">
        <v>59</v>
      </c>
      <c r="C7" s="372">
        <v>45467.96603009259</v>
      </c>
      <c r="D7" s="372">
        <f>C7+M7</f>
        <v>45558.96603009259</v>
      </c>
      <c r="E7" s="381" t="s">
        <v>52</v>
      </c>
      <c r="F7" s="382" t="s">
        <v>60</v>
      </c>
      <c r="G7" s="374">
        <v>10</v>
      </c>
      <c r="H7" s="384">
        <v>10705</v>
      </c>
      <c r="I7" s="384">
        <v>9946</v>
      </c>
      <c r="J7" s="385">
        <v>40.591092019999998</v>
      </c>
      <c r="K7" s="385">
        <v>-122.37989528</v>
      </c>
      <c r="L7" s="374">
        <v>297.5</v>
      </c>
      <c r="M7" s="374">
        <v>91</v>
      </c>
    </row>
    <row r="8" spans="1:13" ht="18.75">
      <c r="A8" s="374">
        <v>7</v>
      </c>
      <c r="B8" s="374" t="s">
        <v>61</v>
      </c>
      <c r="C8" s="372">
        <v>45490</v>
      </c>
      <c r="D8" s="372">
        <f>C8+M8</f>
        <v>45581</v>
      </c>
      <c r="E8" s="383" t="s">
        <v>57</v>
      </c>
      <c r="F8" s="394">
        <v>0.39166666666666666</v>
      </c>
      <c r="G8" s="374">
        <v>23</v>
      </c>
      <c r="H8" s="384">
        <v>13047</v>
      </c>
      <c r="I8" s="384">
        <v>12864</v>
      </c>
      <c r="J8" s="385">
        <v>40.591618398999998</v>
      </c>
      <c r="K8" s="385">
        <v>-122.37399844700001</v>
      </c>
      <c r="L8" s="374">
        <v>297</v>
      </c>
      <c r="M8" s="374">
        <v>91</v>
      </c>
    </row>
    <row r="9" spans="1:13" ht="18.75">
      <c r="A9" s="374">
        <v>8</v>
      </c>
      <c r="B9" s="374" t="s">
        <v>62</v>
      </c>
      <c r="C9" s="372">
        <v>45497</v>
      </c>
      <c r="D9" s="372">
        <f>C9+M9</f>
        <v>45588</v>
      </c>
      <c r="E9" s="383" t="s">
        <v>57</v>
      </c>
      <c r="F9" s="394">
        <v>0.43541666666666662</v>
      </c>
      <c r="G9" s="374">
        <v>34</v>
      </c>
      <c r="H9" s="384">
        <v>13141</v>
      </c>
      <c r="I9" s="384">
        <v>13051</v>
      </c>
      <c r="J9" s="385">
        <v>40.591744392000102</v>
      </c>
      <c r="K9" s="385">
        <f>F18-122.373811057</f>
        <v>-122.373811057</v>
      </c>
      <c r="L9" s="374">
        <v>297</v>
      </c>
      <c r="M9" s="374">
        <v>91</v>
      </c>
    </row>
    <row r="10" spans="1:13" ht="18.75">
      <c r="A10" s="374">
        <v>9</v>
      </c>
      <c r="B10" s="374" t="s">
        <v>63</v>
      </c>
      <c r="C10" s="372">
        <v>45503</v>
      </c>
      <c r="D10" s="372">
        <f t="shared" ref="D10" si="1">C10+M10</f>
        <v>45594</v>
      </c>
      <c r="E10" s="383" t="s">
        <v>57</v>
      </c>
      <c r="F10" s="382">
        <v>0.42638888888888887</v>
      </c>
      <c r="G10" s="374">
        <v>26</v>
      </c>
      <c r="H10" s="390">
        <v>13122</v>
      </c>
      <c r="I10" s="390">
        <v>12893</v>
      </c>
      <c r="J10" s="385">
        <v>40.591600419000002</v>
      </c>
      <c r="K10" s="385">
        <v>-122.373989252</v>
      </c>
      <c r="L10" s="374">
        <v>297</v>
      </c>
      <c r="M10" s="374">
        <v>91</v>
      </c>
    </row>
    <row r="11" spans="1:13" ht="18.75">
      <c r="A11" s="374">
        <v>10</v>
      </c>
      <c r="B11" s="374" t="s">
        <v>64</v>
      </c>
      <c r="C11" s="372">
        <v>45503</v>
      </c>
      <c r="D11" s="372">
        <f>C11+M11</f>
        <v>45594</v>
      </c>
      <c r="E11" s="381" t="s">
        <v>52</v>
      </c>
      <c r="F11" s="382">
        <v>0.44444444444444442</v>
      </c>
      <c r="G11" s="374">
        <v>25</v>
      </c>
      <c r="H11" s="390">
        <v>13141</v>
      </c>
      <c r="I11" s="390">
        <v>12879</v>
      </c>
      <c r="J11" s="385">
        <v>40.591114271000002</v>
      </c>
      <c r="K11" s="385">
        <v>-122.38032735199999</v>
      </c>
      <c r="L11" s="374">
        <v>297.5</v>
      </c>
      <c r="M11" s="374">
        <v>91</v>
      </c>
    </row>
    <row r="12" spans="1:13" ht="18.75">
      <c r="A12" s="374">
        <v>11</v>
      </c>
      <c r="B12" s="374" t="s">
        <v>65</v>
      </c>
      <c r="C12" s="372">
        <v>45505</v>
      </c>
      <c r="D12" s="372">
        <f>C12+M12</f>
        <v>45596</v>
      </c>
      <c r="E12" s="381" t="s">
        <v>52</v>
      </c>
      <c r="F12" s="394">
        <v>0.37013888888888885</v>
      </c>
      <c r="G12" s="374">
        <v>27</v>
      </c>
      <c r="H12" s="390">
        <v>13292</v>
      </c>
      <c r="I12" s="390">
        <v>13077</v>
      </c>
      <c r="J12" s="385">
        <v>40.591082</v>
      </c>
      <c r="K12" s="385">
        <v>-122.380708</v>
      </c>
      <c r="L12" s="374">
        <v>297.5</v>
      </c>
      <c r="M12" s="374">
        <v>91</v>
      </c>
    </row>
    <row r="13" spans="1:13" ht="18.75">
      <c r="A13" s="374">
        <v>12</v>
      </c>
      <c r="B13" s="374" t="s">
        <v>66</v>
      </c>
      <c r="C13" s="372">
        <v>45505</v>
      </c>
      <c r="D13" s="372">
        <f>C13+M13</f>
        <v>45596</v>
      </c>
      <c r="E13" s="381" t="s">
        <v>52</v>
      </c>
      <c r="F13" s="394">
        <v>0.37222222222222223</v>
      </c>
      <c r="G13" s="374">
        <v>18</v>
      </c>
      <c r="H13" s="390">
        <v>13292</v>
      </c>
      <c r="I13" s="390">
        <v>13077</v>
      </c>
      <c r="J13" s="385">
        <v>40.591061000000003</v>
      </c>
      <c r="K13" s="385">
        <v>-122.380387</v>
      </c>
      <c r="L13" s="374">
        <v>297.5</v>
      </c>
      <c r="M13" s="374">
        <v>91</v>
      </c>
    </row>
    <row r="14" spans="1:13" ht="18.75">
      <c r="A14" s="374">
        <v>13</v>
      </c>
      <c r="B14" s="374" t="s">
        <v>67</v>
      </c>
      <c r="C14" s="372">
        <v>45510</v>
      </c>
      <c r="D14" s="372">
        <f t="shared" ref="D14:D17" si="2">C14+M14</f>
        <v>45601</v>
      </c>
      <c r="E14" s="395" t="s">
        <v>68</v>
      </c>
      <c r="F14" s="394">
        <v>0.59166666666666667</v>
      </c>
      <c r="G14" s="374">
        <v>34</v>
      </c>
      <c r="H14" s="390">
        <v>12805</v>
      </c>
      <c r="I14" s="390">
        <v>12930</v>
      </c>
      <c r="J14" s="385">
        <v>40.590929000000003</v>
      </c>
      <c r="K14" s="385">
        <v>-122.39081400000001</v>
      </c>
      <c r="L14" s="374">
        <v>298</v>
      </c>
      <c r="M14" s="374">
        <v>91</v>
      </c>
    </row>
    <row r="15" spans="1:13" ht="18.75">
      <c r="A15" s="374">
        <v>14</v>
      </c>
      <c r="B15" s="374" t="s">
        <v>69</v>
      </c>
      <c r="C15" s="372">
        <v>45510</v>
      </c>
      <c r="D15" s="372">
        <f t="shared" si="2"/>
        <v>45601</v>
      </c>
      <c r="E15" s="381" t="s">
        <v>52</v>
      </c>
      <c r="F15" s="382">
        <v>0.60833333333333328</v>
      </c>
      <c r="G15" s="374">
        <v>14</v>
      </c>
      <c r="H15" s="390">
        <v>12768</v>
      </c>
      <c r="I15" s="390">
        <v>12920</v>
      </c>
      <c r="J15" s="385">
        <v>40.591073999999999</v>
      </c>
      <c r="K15" s="385">
        <v>-122.380036</v>
      </c>
      <c r="L15" s="374">
        <v>297.5</v>
      </c>
      <c r="M15" s="374">
        <v>91</v>
      </c>
    </row>
    <row r="16" spans="1:13" ht="18.75">
      <c r="A16" s="374">
        <v>15</v>
      </c>
      <c r="B16" s="374" t="s">
        <v>70</v>
      </c>
      <c r="C16" s="372">
        <v>45510</v>
      </c>
      <c r="D16" s="372">
        <f t="shared" si="2"/>
        <v>45601</v>
      </c>
      <c r="E16" s="381" t="s">
        <v>52</v>
      </c>
      <c r="F16" s="382">
        <v>0.60902777777777783</v>
      </c>
      <c r="G16" s="374">
        <v>16</v>
      </c>
      <c r="H16" s="390">
        <v>12768</v>
      </c>
      <c r="I16" s="390">
        <v>12920</v>
      </c>
      <c r="J16" s="385">
        <v>40.591081000000003</v>
      </c>
      <c r="K16" s="385">
        <v>-122.379902</v>
      </c>
      <c r="L16" s="374">
        <v>297.5</v>
      </c>
      <c r="M16" s="374">
        <v>91</v>
      </c>
    </row>
    <row r="17" spans="1:13" ht="18.75">
      <c r="A17" s="299">
        <v>16</v>
      </c>
      <c r="B17" s="374" t="s">
        <v>71</v>
      </c>
      <c r="C17" s="372">
        <v>45516</v>
      </c>
      <c r="D17" s="372">
        <f t="shared" si="2"/>
        <v>45607</v>
      </c>
      <c r="E17" s="381" t="s">
        <v>52</v>
      </c>
      <c r="F17" s="394">
        <v>0.56666666666666665</v>
      </c>
      <c r="G17" s="374">
        <v>24</v>
      </c>
      <c r="H17" s="390">
        <v>12200</v>
      </c>
      <c r="I17" s="390">
        <v>12041</v>
      </c>
      <c r="J17" s="385">
        <v>40.591090000000001</v>
      </c>
      <c r="K17" s="385">
        <v>-122.38068699999999</v>
      </c>
      <c r="L17" s="374">
        <v>297.5</v>
      </c>
      <c r="M17" s="374">
        <v>91</v>
      </c>
    </row>
    <row r="18" spans="1:13">
      <c r="A18" s="299"/>
      <c r="B18" s="311"/>
      <c r="C18" s="301"/>
      <c r="D18" s="307"/>
      <c r="E18" s="302"/>
      <c r="F18" s="300"/>
      <c r="G18" s="310"/>
      <c r="H18" s="310"/>
      <c r="I18" s="299"/>
      <c r="J18" s="299"/>
      <c r="K18" s="300"/>
      <c r="L18" s="299"/>
    </row>
    <row r="19" spans="1:13">
      <c r="A19" s="299"/>
      <c r="B19" s="311"/>
      <c r="C19" s="301"/>
      <c r="D19" s="307"/>
      <c r="E19" s="302"/>
      <c r="F19" s="300"/>
      <c r="G19" s="310"/>
      <c r="H19" s="310"/>
      <c r="I19" s="299"/>
      <c r="J19" s="299"/>
      <c r="K19" s="300"/>
      <c r="L19" s="299"/>
    </row>
    <row r="20" spans="1:13">
      <c r="A20" s="294"/>
      <c r="B20" s="295"/>
      <c r="C20" s="319"/>
      <c r="D20" s="321"/>
      <c r="E20" s="295"/>
      <c r="F20" s="294"/>
      <c r="G20" s="296"/>
      <c r="H20" s="296"/>
      <c r="I20" s="295"/>
      <c r="J20" s="295"/>
      <c r="K20" s="295"/>
    </row>
    <row r="21" spans="1:13">
      <c r="A21" s="294"/>
      <c r="B21" s="295"/>
      <c r="C21" s="319"/>
      <c r="D21" s="321"/>
      <c r="E21" s="295"/>
      <c r="F21" s="294"/>
      <c r="G21" s="296"/>
      <c r="H21" s="296"/>
      <c r="I21" s="295"/>
      <c r="J21" s="295"/>
      <c r="K21" s="295"/>
    </row>
    <row r="22" spans="1:13">
      <c r="A22" s="294"/>
      <c r="B22" s="295"/>
      <c r="C22" s="319"/>
      <c r="D22" s="321"/>
      <c r="E22" s="295"/>
      <c r="F22" s="294"/>
      <c r="G22" s="296"/>
      <c r="H22" s="296"/>
      <c r="I22" s="295"/>
      <c r="J22" s="295"/>
      <c r="K22" s="295"/>
    </row>
    <row r="23" spans="1:13">
      <c r="A23" s="294"/>
      <c r="B23" s="295"/>
      <c r="C23" s="319"/>
      <c r="D23" s="321"/>
      <c r="E23" s="295"/>
      <c r="F23" s="294"/>
      <c r="G23" s="296"/>
      <c r="H23" s="296"/>
      <c r="I23" s="295"/>
      <c r="J23" s="295"/>
      <c r="K23" s="295"/>
    </row>
    <row r="24" spans="1:13">
      <c r="A24" s="294"/>
      <c r="B24" s="295"/>
      <c r="C24" s="319"/>
      <c r="D24" s="321"/>
      <c r="E24" s="295"/>
      <c r="F24" s="294"/>
      <c r="G24" s="296"/>
      <c r="H24" s="296"/>
      <c r="I24" s="295"/>
      <c r="J24" s="295"/>
      <c r="K24" s="295"/>
    </row>
    <row r="25" spans="1:13">
      <c r="A25" s="294"/>
      <c r="B25" s="295"/>
      <c r="C25" s="319"/>
      <c r="D25" s="321"/>
      <c r="E25" s="295"/>
      <c r="F25" s="294"/>
      <c r="G25" s="296"/>
      <c r="H25" s="296"/>
      <c r="I25" s="295"/>
      <c r="J25" s="295"/>
      <c r="K25" s="295"/>
    </row>
    <row r="26" spans="1:13">
      <c r="A26" s="294"/>
      <c r="B26" s="295"/>
      <c r="C26" s="319"/>
      <c r="D26" s="321"/>
      <c r="E26" s="295"/>
      <c r="F26" s="294"/>
      <c r="G26" s="296"/>
      <c r="H26" s="296"/>
      <c r="I26" s="295"/>
      <c r="J26" s="295"/>
      <c r="K26" s="295"/>
    </row>
    <row r="27" spans="1:13">
      <c r="A27" s="294"/>
      <c r="B27" s="295"/>
      <c r="C27" s="319"/>
      <c r="D27" s="321"/>
      <c r="E27" s="295"/>
      <c r="F27" s="294"/>
      <c r="G27" s="296"/>
      <c r="H27" s="296"/>
      <c r="I27" s="295"/>
      <c r="J27" s="295"/>
      <c r="K27" s="295"/>
    </row>
    <row r="28" spans="1:13">
      <c r="A28" s="294"/>
      <c r="B28" s="295"/>
      <c r="C28" s="319"/>
      <c r="D28" s="321"/>
      <c r="E28" s="295"/>
      <c r="F28" s="294"/>
      <c r="G28" s="296"/>
      <c r="H28" s="296"/>
      <c r="I28" s="295"/>
      <c r="J28" s="295"/>
      <c r="K28" s="295"/>
    </row>
    <row r="29" spans="1:13">
      <c r="A29" s="294"/>
      <c r="B29" s="295"/>
      <c r="C29" s="319"/>
      <c r="D29" s="321"/>
      <c r="E29" s="295"/>
      <c r="F29" s="294"/>
      <c r="G29" s="296"/>
      <c r="H29" s="296"/>
      <c r="I29" s="295"/>
      <c r="J29" s="295"/>
      <c r="K29" s="295"/>
    </row>
    <row r="30" spans="1:13">
      <c r="A30" s="294"/>
      <c r="B30" s="295"/>
      <c r="C30" s="319"/>
      <c r="D30" s="321"/>
      <c r="E30" s="295"/>
      <c r="F30" s="294"/>
      <c r="G30" s="296"/>
      <c r="H30" s="296"/>
      <c r="I30" s="295"/>
      <c r="J30" s="295"/>
      <c r="K30" s="295"/>
    </row>
    <row r="31" spans="1:13">
      <c r="A31" s="294"/>
      <c r="B31" s="295"/>
      <c r="C31" s="319"/>
      <c r="D31" s="321"/>
      <c r="E31" s="295"/>
      <c r="F31" s="294"/>
      <c r="G31" s="296"/>
      <c r="H31" s="296"/>
      <c r="I31" s="295"/>
      <c r="J31" s="295"/>
      <c r="K31" s="295"/>
    </row>
    <row r="32" spans="1:13">
      <c r="A32" s="294"/>
      <c r="B32" s="295"/>
      <c r="C32" s="319"/>
      <c r="D32" s="321"/>
      <c r="E32" s="295"/>
      <c r="F32" s="294"/>
      <c r="G32" s="296"/>
      <c r="H32" s="296"/>
      <c r="I32" s="295"/>
      <c r="J32" s="295"/>
      <c r="K32" s="295"/>
    </row>
    <row r="33" spans="1:11">
      <c r="A33" s="294"/>
      <c r="B33" s="295"/>
      <c r="C33" s="319"/>
      <c r="D33" s="321"/>
      <c r="E33" s="295"/>
      <c r="F33" s="294"/>
      <c r="G33" s="296"/>
      <c r="H33" s="296"/>
      <c r="I33" s="295"/>
      <c r="J33" s="295"/>
      <c r="K33" s="295"/>
    </row>
    <row r="34" spans="1:11">
      <c r="A34" s="294"/>
      <c r="B34" s="295"/>
      <c r="C34" s="319"/>
      <c r="D34" s="321"/>
      <c r="E34" s="295"/>
      <c r="F34" s="294"/>
      <c r="G34" s="296"/>
      <c r="H34" s="296"/>
      <c r="I34" s="295"/>
      <c r="J34" s="295"/>
      <c r="K34" s="295"/>
    </row>
    <row r="35" spans="1:11">
      <c r="A35" s="294"/>
      <c r="B35" s="295"/>
      <c r="C35" s="319"/>
      <c r="D35" s="321"/>
      <c r="E35" s="295"/>
      <c r="F35" s="294"/>
      <c r="G35" s="296"/>
      <c r="H35" s="296"/>
      <c r="I35" s="295"/>
      <c r="J35" s="295"/>
      <c r="K35" s="295"/>
    </row>
    <row r="36" spans="1:11">
      <c r="A36" s="294"/>
      <c r="B36" s="295"/>
      <c r="C36" s="319"/>
      <c r="D36" s="321"/>
      <c r="E36" s="295"/>
      <c r="F36" s="294"/>
      <c r="G36" s="296"/>
      <c r="H36" s="296"/>
      <c r="I36" s="295"/>
      <c r="J36" s="295"/>
      <c r="K36" s="295"/>
    </row>
    <row r="37" spans="1:11">
      <c r="A37" s="294"/>
      <c r="B37" s="295"/>
      <c r="C37" s="319"/>
      <c r="D37" s="321"/>
      <c r="E37" s="295"/>
      <c r="F37" s="294"/>
      <c r="G37" s="296"/>
      <c r="H37" s="296"/>
      <c r="I37" s="295"/>
      <c r="J37" s="295"/>
      <c r="K37" s="295"/>
    </row>
    <row r="38" spans="1:11">
      <c r="A38" s="294"/>
      <c r="B38" s="295"/>
      <c r="C38" s="319"/>
      <c r="D38" s="321"/>
      <c r="E38" s="295"/>
      <c r="F38" s="294"/>
      <c r="G38" s="296"/>
      <c r="H38" s="296"/>
      <c r="I38" s="295"/>
      <c r="J38" s="295"/>
      <c r="K38" s="295"/>
    </row>
    <row r="39" spans="1:11">
      <c r="A39" s="294"/>
      <c r="B39" s="295"/>
      <c r="C39" s="319"/>
      <c r="D39" s="321"/>
      <c r="E39" s="295"/>
      <c r="F39" s="294"/>
      <c r="G39" s="296"/>
      <c r="H39" s="296"/>
      <c r="I39" s="295"/>
      <c r="J39" s="295"/>
      <c r="K39" s="295"/>
    </row>
    <row r="40" spans="1:11">
      <c r="A40" s="294"/>
      <c r="B40" s="295"/>
      <c r="C40" s="319"/>
      <c r="D40" s="321"/>
      <c r="E40" s="295"/>
      <c r="F40" s="294"/>
      <c r="G40" s="296"/>
      <c r="H40" s="296"/>
      <c r="I40" s="295"/>
      <c r="J40" s="295"/>
      <c r="K40" s="295"/>
    </row>
    <row r="41" spans="1:11">
      <c r="A41" s="294"/>
      <c r="B41" s="295"/>
      <c r="C41" s="319"/>
      <c r="D41" s="321"/>
      <c r="E41" s="295"/>
      <c r="F41" s="294"/>
      <c r="G41" s="296"/>
      <c r="H41" s="296"/>
      <c r="I41" s="295"/>
      <c r="J41" s="295"/>
      <c r="K41" s="295"/>
    </row>
    <row r="42" spans="1:11">
      <c r="A42" s="294"/>
      <c r="B42" s="295"/>
      <c r="C42" s="319"/>
      <c r="D42" s="321"/>
      <c r="E42" s="295"/>
      <c r="F42" s="294"/>
      <c r="G42" s="296"/>
      <c r="H42" s="296"/>
      <c r="I42" s="295"/>
      <c r="J42" s="295"/>
      <c r="K42" s="295"/>
    </row>
    <row r="43" spans="1:11">
      <c r="A43" s="294"/>
      <c r="B43" s="425"/>
      <c r="C43" s="319"/>
      <c r="D43" s="321"/>
      <c r="E43" s="295"/>
      <c r="F43" s="294"/>
      <c r="G43" s="296"/>
      <c r="H43" s="296"/>
      <c r="I43" s="295"/>
      <c r="J43" s="295"/>
      <c r="K43" s="295"/>
    </row>
    <row r="44" spans="1:11">
      <c r="A44" s="294"/>
      <c r="B44" s="295"/>
      <c r="C44" s="319"/>
      <c r="D44" s="321"/>
      <c r="E44" s="295"/>
      <c r="F44" s="294"/>
      <c r="G44" s="296"/>
      <c r="H44" s="296"/>
      <c r="I44" s="295"/>
      <c r="J44" s="295"/>
      <c r="K44" s="295"/>
    </row>
    <row r="45" spans="1:11">
      <c r="A45" s="294"/>
      <c r="B45" s="295"/>
      <c r="C45" s="319"/>
      <c r="D45" s="321"/>
      <c r="E45" s="295"/>
      <c r="F45" s="294"/>
      <c r="G45" s="296"/>
      <c r="H45" s="296"/>
      <c r="I45" s="295"/>
      <c r="J45" s="295"/>
      <c r="K45" s="295"/>
    </row>
    <row r="46" spans="1:11">
      <c r="A46" s="294"/>
      <c r="B46" s="295"/>
      <c r="C46" s="319"/>
      <c r="D46" s="321"/>
      <c r="E46" s="295"/>
      <c r="F46" s="294"/>
      <c r="G46" s="296"/>
      <c r="H46" s="296"/>
      <c r="I46" s="295"/>
      <c r="J46" s="295"/>
      <c r="K46" s="295"/>
    </row>
    <row r="47" spans="1:11">
      <c r="A47" s="294"/>
      <c r="B47" s="295"/>
      <c r="C47" s="319"/>
      <c r="D47" s="321"/>
      <c r="E47" s="295"/>
      <c r="F47" s="294"/>
      <c r="G47" s="296"/>
      <c r="H47" s="296"/>
      <c r="I47" s="295"/>
      <c r="J47" s="295"/>
      <c r="K47" s="295"/>
    </row>
    <row r="48" spans="1:11">
      <c r="A48" s="294"/>
      <c r="B48" s="295"/>
      <c r="C48" s="319"/>
      <c r="D48" s="321"/>
      <c r="E48" s="295"/>
      <c r="F48" s="294"/>
      <c r="G48" s="296"/>
      <c r="H48" s="296"/>
      <c r="I48" s="295"/>
      <c r="J48" s="295"/>
      <c r="K48" s="295"/>
    </row>
    <row r="49" spans="1:11">
      <c r="A49" s="294"/>
      <c r="B49" s="295"/>
      <c r="C49" s="319"/>
      <c r="D49" s="321"/>
      <c r="E49" s="295"/>
      <c r="F49" s="294"/>
      <c r="G49" s="296"/>
      <c r="H49" s="296"/>
      <c r="I49" s="295"/>
      <c r="J49" s="295"/>
      <c r="K49" s="295"/>
    </row>
    <row r="50" spans="1:11">
      <c r="A50" s="294"/>
      <c r="B50" s="295"/>
      <c r="C50" s="319"/>
      <c r="D50" s="321"/>
      <c r="E50" s="295"/>
      <c r="F50" s="294"/>
      <c r="G50" s="296"/>
      <c r="H50" s="296"/>
      <c r="I50" s="295"/>
      <c r="J50" s="295"/>
      <c r="K50" s="295"/>
    </row>
    <row r="51" spans="1:11">
      <c r="A51" s="294"/>
      <c r="B51" s="295"/>
      <c r="C51" s="319"/>
      <c r="D51" s="321"/>
      <c r="E51" s="295"/>
      <c r="F51" s="294"/>
      <c r="G51" s="296"/>
      <c r="H51" s="296"/>
      <c r="I51" s="295"/>
      <c r="J51" s="295"/>
      <c r="K51" s="295"/>
    </row>
    <row r="52" spans="1:11">
      <c r="A52" s="294"/>
      <c r="B52" s="425"/>
      <c r="C52" s="319"/>
      <c r="D52" s="321"/>
      <c r="E52" s="295"/>
      <c r="F52" s="294"/>
      <c r="G52" s="296"/>
      <c r="H52" s="296"/>
      <c r="I52" s="295"/>
      <c r="J52" s="295"/>
      <c r="K52" s="295"/>
    </row>
    <row r="53" spans="1:11">
      <c r="A53" s="294"/>
      <c r="B53" s="295"/>
      <c r="C53" s="319"/>
      <c r="D53" s="321"/>
      <c r="E53" s="295"/>
      <c r="F53" s="294"/>
      <c r="G53" s="296"/>
      <c r="H53" s="296"/>
      <c r="I53" s="295"/>
      <c r="J53" s="295"/>
      <c r="K53" s="295"/>
    </row>
    <row r="54" spans="1:11">
      <c r="A54" s="294"/>
      <c r="B54" s="295"/>
      <c r="C54" s="319"/>
      <c r="D54" s="321"/>
      <c r="E54" s="295"/>
      <c r="F54" s="294"/>
      <c r="G54" s="296"/>
      <c r="H54" s="296"/>
      <c r="I54" s="295"/>
      <c r="J54" s="295"/>
      <c r="K54" s="295"/>
    </row>
    <row r="55" spans="1:11">
      <c r="A55" s="426"/>
      <c r="B55" s="295"/>
      <c r="C55" s="427"/>
      <c r="D55" s="321"/>
      <c r="E55" s="425"/>
      <c r="F55" s="426"/>
      <c r="G55" s="428"/>
      <c r="H55" s="428"/>
      <c r="I55" s="425"/>
      <c r="J55" s="425"/>
      <c r="K55" s="425"/>
    </row>
    <row r="56" spans="1:11">
      <c r="A56" s="426"/>
      <c r="B56" s="425"/>
      <c r="C56" s="427"/>
      <c r="D56" s="321"/>
      <c r="E56" s="425"/>
      <c r="F56" s="426"/>
      <c r="G56" s="428"/>
      <c r="H56" s="428"/>
      <c r="I56" s="425"/>
      <c r="J56" s="425"/>
      <c r="K56" s="425"/>
    </row>
    <row r="57" spans="1:11">
      <c r="A57" s="426"/>
      <c r="B57" s="295"/>
      <c r="C57" s="427"/>
      <c r="D57" s="321"/>
      <c r="E57" s="425"/>
      <c r="F57" s="426"/>
      <c r="G57" s="428"/>
      <c r="H57" s="428"/>
      <c r="I57" s="425"/>
      <c r="J57" s="425"/>
      <c r="K57" s="425"/>
    </row>
    <row r="58" spans="1:11">
      <c r="A58" s="426"/>
      <c r="B58" s="425"/>
      <c r="C58" s="427"/>
      <c r="D58" s="321"/>
      <c r="E58" s="425"/>
      <c r="F58" s="426"/>
      <c r="G58" s="428"/>
      <c r="H58" s="428"/>
      <c r="I58" s="425"/>
      <c r="J58" s="425"/>
      <c r="K58" s="425"/>
    </row>
    <row r="59" spans="1:11">
      <c r="A59" s="426"/>
      <c r="B59" s="425"/>
      <c r="C59" s="427"/>
      <c r="D59" s="321"/>
      <c r="E59" s="425"/>
      <c r="F59" s="426"/>
      <c r="G59" s="428"/>
      <c r="H59" s="428"/>
      <c r="I59" s="425"/>
      <c r="J59" s="425"/>
      <c r="K59" s="425"/>
    </row>
    <row r="60" spans="1:11">
      <c r="A60" s="426"/>
      <c r="B60" s="425"/>
      <c r="C60" s="427"/>
      <c r="D60" s="321"/>
      <c r="E60" s="425"/>
      <c r="F60" s="426"/>
      <c r="G60" s="428"/>
      <c r="H60" s="428"/>
      <c r="I60" s="425"/>
      <c r="J60" s="425"/>
      <c r="K60" s="425"/>
    </row>
    <row r="61" spans="1:11">
      <c r="A61" s="426"/>
      <c r="B61" s="425"/>
      <c r="C61" s="427"/>
      <c r="D61" s="321"/>
      <c r="E61" s="425"/>
      <c r="F61" s="426"/>
      <c r="G61" s="428"/>
      <c r="H61" s="428"/>
      <c r="I61" s="425"/>
      <c r="J61" s="425"/>
      <c r="K61" s="425"/>
    </row>
    <row r="62" spans="1:11">
      <c r="A62" s="426"/>
      <c r="B62" s="425"/>
      <c r="C62" s="427"/>
      <c r="D62" s="321"/>
      <c r="E62" s="425"/>
      <c r="F62" s="426"/>
      <c r="G62" s="428"/>
      <c r="H62" s="428"/>
      <c r="I62" s="425"/>
      <c r="J62" s="425"/>
      <c r="K62" s="425"/>
    </row>
    <row r="63" spans="1:11">
      <c r="A63" s="426"/>
      <c r="B63" s="425"/>
      <c r="C63" s="427"/>
      <c r="D63" s="321"/>
      <c r="E63" s="425"/>
      <c r="F63" s="426"/>
      <c r="G63" s="428"/>
      <c r="H63" s="428"/>
      <c r="I63" s="425"/>
      <c r="J63" s="425"/>
      <c r="K63" s="425"/>
    </row>
    <row r="64" spans="1:11">
      <c r="A64" s="426"/>
      <c r="B64" s="425"/>
      <c r="C64" s="427"/>
      <c r="D64" s="321"/>
      <c r="E64" s="425"/>
      <c r="F64" s="426"/>
      <c r="G64" s="428"/>
      <c r="H64" s="428"/>
      <c r="I64" s="425"/>
      <c r="J64" s="425"/>
      <c r="K64" s="4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workbookViewId="0">
      <selection activeCell="C26" sqref="C26"/>
    </sheetView>
  </sheetViews>
  <sheetFormatPr defaultRowHeight="15"/>
  <cols>
    <col min="1" max="1" width="10.140625" bestFit="1" customWidth="1"/>
  </cols>
  <sheetData>
    <row r="1" spans="1:3">
      <c r="A1" s="3" t="s">
        <v>72</v>
      </c>
      <c r="B1" s="4" t="s">
        <v>73</v>
      </c>
      <c r="C1" s="4" t="s">
        <v>74</v>
      </c>
    </row>
    <row r="2" spans="1:3">
      <c r="A2" s="274">
        <v>45410</v>
      </c>
      <c r="B2" s="275">
        <v>8000</v>
      </c>
      <c r="C2" s="275">
        <v>7000</v>
      </c>
    </row>
    <row r="3" spans="1:3">
      <c r="A3" s="276">
        <v>45412</v>
      </c>
      <c r="B3" s="277">
        <v>7000</v>
      </c>
      <c r="C3" s="277">
        <v>6000</v>
      </c>
    </row>
    <row r="4" spans="1:3">
      <c r="A4" s="276">
        <v>45419</v>
      </c>
      <c r="B4" s="277">
        <v>6000</v>
      </c>
      <c r="C4" s="277">
        <v>11000</v>
      </c>
    </row>
    <row r="5" spans="1:3">
      <c r="A5" s="276">
        <v>45423</v>
      </c>
      <c r="B5" s="277">
        <v>11000</v>
      </c>
      <c r="C5" s="277">
        <v>9350</v>
      </c>
    </row>
    <row r="6" spans="1:3">
      <c r="A6" s="276">
        <v>45424</v>
      </c>
      <c r="B6" s="277">
        <v>9350</v>
      </c>
      <c r="C6" s="277">
        <v>8000</v>
      </c>
    </row>
    <row r="7" spans="1:3">
      <c r="A7" s="276">
        <v>45425</v>
      </c>
      <c r="B7" s="277">
        <v>8000</v>
      </c>
      <c r="C7" s="277">
        <v>7000</v>
      </c>
    </row>
    <row r="8" spans="1:3">
      <c r="A8" s="276">
        <v>45426</v>
      </c>
      <c r="B8" s="277">
        <v>7000</v>
      </c>
      <c r="C8" s="277">
        <v>6000</v>
      </c>
    </row>
    <row r="9" spans="1:3">
      <c r="A9" s="278">
        <v>45429</v>
      </c>
      <c r="B9" s="279">
        <v>6000</v>
      </c>
      <c r="C9" s="279">
        <v>6500</v>
      </c>
    </row>
    <row r="10" spans="1:3">
      <c r="A10" s="276">
        <v>45433</v>
      </c>
      <c r="B10" s="2">
        <v>6500</v>
      </c>
      <c r="C10" s="2">
        <v>12000</v>
      </c>
    </row>
    <row r="11" spans="1:3">
      <c r="A11" s="276">
        <v>45437</v>
      </c>
      <c r="B11" s="2">
        <v>12000</v>
      </c>
      <c r="C11" s="2">
        <v>10200</v>
      </c>
    </row>
    <row r="12" spans="1:3">
      <c r="A12" s="276">
        <v>45438</v>
      </c>
      <c r="B12" s="313">
        <v>10200</v>
      </c>
      <c r="C12" s="313">
        <v>8700</v>
      </c>
    </row>
    <row r="13" spans="1:3">
      <c r="A13" s="276">
        <v>45445</v>
      </c>
      <c r="B13" s="2">
        <v>8700</v>
      </c>
      <c r="C13" s="2">
        <v>8500</v>
      </c>
    </row>
    <row r="14" spans="1:3">
      <c r="A14" s="276">
        <v>45454</v>
      </c>
      <c r="B14" s="2">
        <v>8500</v>
      </c>
      <c r="C14" s="2">
        <v>9000</v>
      </c>
    </row>
    <row r="15" spans="1:3">
      <c r="A15" s="276">
        <v>45463</v>
      </c>
      <c r="B15" s="2">
        <v>9000</v>
      </c>
      <c r="C15" s="2">
        <v>9500</v>
      </c>
    </row>
    <row r="16" spans="1:3">
      <c r="A16" s="276">
        <v>45464</v>
      </c>
      <c r="B16" s="2">
        <v>9500</v>
      </c>
      <c r="C16" s="2">
        <v>10000</v>
      </c>
    </row>
    <row r="17" spans="1:3">
      <c r="A17" s="276">
        <v>45469</v>
      </c>
      <c r="B17" s="2">
        <v>10000</v>
      </c>
      <c r="C17" s="2">
        <v>12000</v>
      </c>
    </row>
    <row r="18" spans="1:3">
      <c r="A18" s="276">
        <v>45474</v>
      </c>
      <c r="B18" s="2">
        <v>12000</v>
      </c>
      <c r="C18" s="2">
        <v>13500</v>
      </c>
    </row>
    <row r="19" spans="1:3">
      <c r="A19" s="276">
        <v>45490</v>
      </c>
      <c r="B19" s="2">
        <v>13500</v>
      </c>
      <c r="C19" s="2">
        <v>13000</v>
      </c>
    </row>
    <row r="20" spans="1:3">
      <c r="A20" s="276">
        <v>45508</v>
      </c>
      <c r="B20" s="2">
        <v>13000</v>
      </c>
      <c r="C20" s="2">
        <v>12500</v>
      </c>
    </row>
    <row r="21" spans="1:3">
      <c r="A21" s="276">
        <v>45512</v>
      </c>
      <c r="B21" s="2">
        <v>12500</v>
      </c>
      <c r="C21" s="2">
        <v>12000</v>
      </c>
    </row>
    <row r="22" spans="1:3">
      <c r="A22" s="276">
        <v>45519</v>
      </c>
      <c r="B22" s="2">
        <v>12000</v>
      </c>
      <c r="C22" s="2">
        <v>11500</v>
      </c>
    </row>
    <row r="23" spans="1:3">
      <c r="A23" s="1"/>
      <c r="B23" s="2"/>
      <c r="C23" s="2"/>
    </row>
    <row r="24" spans="1:3">
      <c r="A24" s="1"/>
      <c r="B24" s="2"/>
      <c r="C24" s="2"/>
    </row>
    <row r="25" spans="1:3">
      <c r="A25" s="1"/>
      <c r="B25" s="2"/>
      <c r="C25" s="2"/>
    </row>
    <row r="26" spans="1:3">
      <c r="A26" s="1"/>
      <c r="B26" s="2"/>
      <c r="C26" s="2"/>
    </row>
    <row r="27" spans="1:3">
      <c r="A27" s="1"/>
      <c r="B27" s="2"/>
      <c r="C27" s="2"/>
    </row>
    <row r="28" spans="1:3">
      <c r="A28" s="1"/>
      <c r="B28" s="2"/>
      <c r="C28" s="2"/>
    </row>
    <row r="29" spans="1:3">
      <c r="A29" s="1"/>
      <c r="B29" s="2"/>
      <c r="C29" s="2"/>
    </row>
    <row r="30" spans="1:3">
      <c r="A30" s="1"/>
      <c r="B30" s="2"/>
      <c r="C30" s="2"/>
    </row>
    <row r="31" spans="1:3">
      <c r="A31" s="1"/>
      <c r="B31" s="2"/>
      <c r="C31" s="2"/>
    </row>
    <row r="32" spans="1:3">
      <c r="A32" s="1"/>
      <c r="B32" s="2"/>
      <c r="C32" s="2"/>
    </row>
    <row r="33" spans="1:3">
      <c r="A33" s="1"/>
      <c r="B33" s="2"/>
      <c r="C33" s="2"/>
    </row>
    <row r="34" spans="1:3">
      <c r="A34" s="1"/>
      <c r="B34" s="2"/>
      <c r="C34" s="2"/>
    </row>
    <row r="35" spans="1:3">
      <c r="A35" s="1"/>
      <c r="B35" s="2"/>
      <c r="C35" s="2"/>
    </row>
    <row r="36" spans="1:3">
      <c r="A36" s="1"/>
      <c r="B36" s="2"/>
      <c r="C36" s="2"/>
    </row>
    <row r="37" spans="1:3">
      <c r="A37" s="1"/>
      <c r="B37" s="2"/>
      <c r="C37" s="2"/>
    </row>
    <row r="38" spans="1:3">
      <c r="A38" s="1"/>
      <c r="B38" s="2"/>
      <c r="C38" s="2"/>
    </row>
    <row r="39" spans="1:3">
      <c r="A39" s="1"/>
      <c r="B39" s="2"/>
      <c r="C39" s="2"/>
    </row>
    <row r="40" spans="1:3">
      <c r="A40" s="1"/>
      <c r="B40" s="2"/>
      <c r="C40" s="2"/>
    </row>
    <row r="41" spans="1:3">
      <c r="A41" s="1"/>
      <c r="B41" s="2"/>
      <c r="C41" s="2"/>
    </row>
    <row r="42" spans="1:3">
      <c r="A42" s="1"/>
      <c r="B42" s="2"/>
      <c r="C42" s="2"/>
    </row>
    <row r="43" spans="1:3">
      <c r="A43" s="1"/>
      <c r="B43" s="2"/>
      <c r="C43" s="2"/>
    </row>
    <row r="44" spans="1:3">
      <c r="A44" s="1"/>
      <c r="B44" s="2"/>
      <c r="C44" s="2"/>
    </row>
    <row r="45" spans="1:3">
      <c r="A45" s="1"/>
      <c r="B45" s="2"/>
      <c r="C45" s="2"/>
    </row>
    <row r="46" spans="1:3">
      <c r="A46" s="1"/>
      <c r="B46" s="2"/>
      <c r="C46" s="2"/>
    </row>
    <row r="47" spans="1:3">
      <c r="A47" s="1"/>
      <c r="B47" s="2"/>
      <c r="C47" s="2"/>
    </row>
    <row r="48" spans="1:3">
      <c r="A48" s="1"/>
      <c r="B48" s="2"/>
      <c r="C48" s="2"/>
    </row>
    <row r="49" spans="1:3">
      <c r="A49" s="1"/>
      <c r="B49" s="2"/>
      <c r="C49" s="2"/>
    </row>
    <row r="50" spans="1:3">
      <c r="A50" s="1"/>
      <c r="B50" s="2"/>
      <c r="C50" s="2"/>
    </row>
    <row r="51" spans="1:3">
      <c r="A51" s="1"/>
      <c r="B51" s="2"/>
      <c r="C51" s="2"/>
    </row>
    <row r="52" spans="1:3">
      <c r="A52" s="1"/>
      <c r="B52" s="2"/>
      <c r="C52" s="2"/>
    </row>
    <row r="53" spans="1:3">
      <c r="A53" s="1"/>
      <c r="B53" s="2"/>
      <c r="C53" s="2"/>
    </row>
    <row r="54" spans="1:3">
      <c r="A54" s="1"/>
      <c r="B54" s="2"/>
      <c r="C54" s="2"/>
    </row>
    <row r="55" spans="1:3">
      <c r="A55" s="1"/>
      <c r="B55" s="2"/>
      <c r="C55" s="2"/>
    </row>
    <row r="56" spans="1:3">
      <c r="A56" s="1"/>
      <c r="B56" s="2"/>
      <c r="C56" s="2"/>
    </row>
    <row r="57" spans="1:3">
      <c r="A57" s="1"/>
      <c r="B57" s="2"/>
      <c r="C57" s="2"/>
    </row>
    <row r="58" spans="1:3">
      <c r="A58" s="1"/>
      <c r="B58" s="2"/>
      <c r="C58" s="2"/>
    </row>
    <row r="59" spans="1:3">
      <c r="A59" s="1"/>
      <c r="B59" s="2"/>
      <c r="C59" s="2"/>
    </row>
    <row r="60" spans="1:3">
      <c r="A60" s="1"/>
      <c r="B60" s="2"/>
      <c r="C60" s="2"/>
    </row>
    <row r="61" spans="1:3">
      <c r="A61" s="1"/>
      <c r="B61" s="2"/>
      <c r="C61" s="2"/>
    </row>
    <row r="62" spans="1:3">
      <c r="A62" s="1"/>
      <c r="B62" s="2"/>
      <c r="C62" s="2"/>
    </row>
    <row r="63" spans="1:3">
      <c r="A63" s="1"/>
      <c r="B63" s="2"/>
      <c r="C63" s="2"/>
    </row>
    <row r="64" spans="1:3">
      <c r="A64" s="1"/>
      <c r="B64" s="2"/>
      <c r="C64" s="2"/>
    </row>
    <row r="65" spans="1:3">
      <c r="A65" s="1"/>
      <c r="B65" s="2"/>
      <c r="C65" s="2"/>
    </row>
    <row r="66" spans="1:3">
      <c r="A66" s="1"/>
      <c r="B66" s="2"/>
      <c r="C66" s="2"/>
    </row>
    <row r="67" spans="1:3">
      <c r="A67" s="1"/>
      <c r="B67" s="2"/>
      <c r="C67" s="2"/>
    </row>
    <row r="68" spans="1:3">
      <c r="A68" s="1"/>
      <c r="B68" s="2"/>
      <c r="C68" s="2"/>
    </row>
    <row r="69" spans="1:3">
      <c r="A69" s="1"/>
      <c r="B69" s="2"/>
      <c r="C69" s="2"/>
    </row>
    <row r="70" spans="1:3">
      <c r="A70" s="1"/>
      <c r="B70" s="2"/>
      <c r="C70" s="2"/>
    </row>
    <row r="71" spans="1:3">
      <c r="A71" s="1"/>
      <c r="B71" s="2"/>
      <c r="C71" s="2"/>
    </row>
    <row r="72" spans="1:3">
      <c r="A72" s="1"/>
      <c r="B72" s="2"/>
      <c r="C72" s="2"/>
    </row>
    <row r="73" spans="1:3">
      <c r="A73" s="1"/>
      <c r="B73" s="2"/>
      <c r="C73" s="2"/>
    </row>
    <row r="74" spans="1:3">
      <c r="A74" s="1"/>
      <c r="B74" s="2"/>
      <c r="C74" s="2"/>
    </row>
    <row r="75" spans="1:3">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J71"/>
  <sheetViews>
    <sheetView topLeftCell="D1" workbookViewId="0">
      <selection activeCell="Z6" sqref="Z6"/>
    </sheetView>
  </sheetViews>
  <sheetFormatPr defaultRowHeight="15"/>
  <cols>
    <col min="1" max="1" width="9.140625" style="326"/>
    <col min="2" max="2" width="13.42578125" style="326" bestFit="1" customWidth="1"/>
    <col min="3" max="3" width="13.42578125" style="326" customWidth="1"/>
    <col min="4" max="4" width="27" style="364" bestFit="1" customWidth="1"/>
    <col min="5" max="5" width="9.140625" style="326"/>
    <col min="6" max="6" width="11.85546875" style="326" bestFit="1" customWidth="1"/>
    <col min="7" max="7" width="10.85546875" style="365" customWidth="1"/>
    <col min="8" max="8" width="19.28515625" style="366" bestFit="1" customWidth="1"/>
    <col min="9" max="9" width="14.140625" style="367" customWidth="1"/>
    <col min="10" max="10" width="38.140625" style="326" bestFit="1" customWidth="1"/>
    <col min="11" max="11" width="17" style="326" bestFit="1" customWidth="1"/>
    <col min="12" max="13" width="9.140625" style="326"/>
    <col min="14" max="14" width="11.7109375" style="368" customWidth="1"/>
    <col min="15" max="15" width="3.7109375" style="326" customWidth="1"/>
    <col min="16" max="16" width="7" style="326" customWidth="1"/>
    <col min="17" max="17" width="8.140625" style="326" customWidth="1"/>
    <col min="18" max="18" width="8.28515625" style="326" customWidth="1"/>
    <col min="19" max="19" width="7.7109375" style="326" customWidth="1"/>
    <col min="20" max="21" width="8.7109375" style="326" bestFit="1" customWidth="1"/>
    <col min="22" max="22" width="9.7109375" style="326" bestFit="1" customWidth="1"/>
    <col min="23" max="23" width="9.7109375" style="369" bestFit="1" customWidth="1"/>
    <col min="24" max="24" width="9.140625" style="326"/>
    <col min="25" max="25" width="11.140625" style="326" bestFit="1" customWidth="1"/>
    <col min="26" max="16384" width="9.140625" style="326"/>
  </cols>
  <sheetData>
    <row r="1" spans="1:36" ht="15" customHeight="1">
      <c r="A1" s="419" t="s">
        <v>75</v>
      </c>
      <c r="B1" s="419" t="s">
        <v>33</v>
      </c>
      <c r="C1" s="419" t="s">
        <v>34</v>
      </c>
      <c r="D1" s="420" t="s">
        <v>76</v>
      </c>
      <c r="E1" s="419" t="s">
        <v>77</v>
      </c>
      <c r="F1" s="419" t="s">
        <v>78</v>
      </c>
      <c r="G1" s="421" t="s">
        <v>79</v>
      </c>
      <c r="H1" s="422" t="s">
        <v>80</v>
      </c>
      <c r="I1" s="422" t="s">
        <v>81</v>
      </c>
      <c r="J1" s="419" t="s">
        <v>82</v>
      </c>
      <c r="K1" s="407" t="s">
        <v>83</v>
      </c>
      <c r="N1" s="410" t="s">
        <v>84</v>
      </c>
      <c r="O1" s="411"/>
      <c r="P1" s="408" t="s">
        <v>85</v>
      </c>
      <c r="Q1" s="327">
        <v>45438</v>
      </c>
      <c r="R1" s="328">
        <v>45445</v>
      </c>
      <c r="S1" s="328">
        <v>45454</v>
      </c>
      <c r="T1" s="328">
        <v>45490</v>
      </c>
      <c r="U1" s="328">
        <v>45508</v>
      </c>
      <c r="V1" s="328">
        <v>45512</v>
      </c>
      <c r="W1" s="329">
        <v>45519</v>
      </c>
      <c r="X1" s="327"/>
      <c r="Y1" s="329"/>
    </row>
    <row r="2" spans="1:36" ht="15" customHeight="1" thickBot="1">
      <c r="A2" s="419"/>
      <c r="B2" s="419"/>
      <c r="C2" s="419"/>
      <c r="D2" s="420"/>
      <c r="E2" s="419"/>
      <c r="F2" s="419"/>
      <c r="G2" s="421"/>
      <c r="H2" s="422"/>
      <c r="I2" s="422"/>
      <c r="J2" s="419"/>
      <c r="K2" s="407"/>
      <c r="N2" s="412"/>
      <c r="O2" s="413"/>
      <c r="P2" s="409"/>
      <c r="Q2" s="330">
        <v>45445</v>
      </c>
      <c r="R2" s="331">
        <v>45454</v>
      </c>
      <c r="S2" s="331">
        <v>45463</v>
      </c>
      <c r="T2" s="331">
        <v>45508</v>
      </c>
      <c r="U2" s="331">
        <v>45512</v>
      </c>
      <c r="V2" s="331">
        <v>45519</v>
      </c>
      <c r="W2" s="332"/>
      <c r="X2" s="330"/>
      <c r="Y2" s="332"/>
    </row>
    <row r="3" spans="1:36" ht="51.75" customHeight="1" thickBot="1">
      <c r="A3" s="419"/>
      <c r="B3" s="419"/>
      <c r="C3" s="419"/>
      <c r="D3" s="420"/>
      <c r="E3" s="419"/>
      <c r="F3" s="419"/>
      <c r="G3" s="421"/>
      <c r="H3" s="422"/>
      <c r="I3" s="422"/>
      <c r="J3" s="419"/>
      <c r="K3" s="407"/>
      <c r="N3" s="414"/>
      <c r="O3" s="415"/>
      <c r="P3" s="416"/>
      <c r="Q3" s="404" t="s">
        <v>86</v>
      </c>
      <c r="R3" s="405"/>
      <c r="S3" s="405"/>
      <c r="T3" s="405"/>
      <c r="U3" s="405"/>
      <c r="V3" s="405"/>
      <c r="W3" s="405"/>
      <c r="X3" s="405"/>
      <c r="Y3" s="406"/>
      <c r="Z3" s="333"/>
      <c r="AA3" s="333"/>
      <c r="AB3" s="333"/>
      <c r="AC3" s="333"/>
      <c r="AD3" s="333"/>
      <c r="AE3" s="333"/>
      <c r="AF3" s="333"/>
      <c r="AG3" s="333"/>
      <c r="AH3" s="333"/>
      <c r="AI3" s="333"/>
      <c r="AJ3" s="333"/>
    </row>
    <row r="4" spans="1:36" ht="15.75" customHeight="1" thickBot="1">
      <c r="A4" s="419"/>
      <c r="B4" s="419"/>
      <c r="C4" s="419"/>
      <c r="D4" s="420"/>
      <c r="E4" s="419"/>
      <c r="F4" s="419"/>
      <c r="G4" s="421"/>
      <c r="H4" s="422"/>
      <c r="I4" s="422"/>
      <c r="J4" s="419"/>
      <c r="K4" s="407"/>
      <c r="M4" s="303"/>
      <c r="N4" s="334" t="s">
        <v>87</v>
      </c>
      <c r="O4" s="417" t="s">
        <v>88</v>
      </c>
      <c r="P4" s="418"/>
      <c r="Q4" s="335">
        <v>8700</v>
      </c>
      <c r="R4" s="336">
        <v>8500</v>
      </c>
      <c r="S4" s="337">
        <v>9000</v>
      </c>
      <c r="T4" s="337">
        <v>13000</v>
      </c>
      <c r="U4" s="337">
        <v>12500</v>
      </c>
      <c r="V4" s="335">
        <v>12000</v>
      </c>
      <c r="W4" s="336">
        <v>11500</v>
      </c>
      <c r="X4" s="337"/>
      <c r="Y4" s="338"/>
    </row>
    <row r="5" spans="1:36" ht="18.75">
      <c r="A5" s="314">
        <v>1</v>
      </c>
      <c r="B5" s="386" t="s">
        <v>45</v>
      </c>
      <c r="C5" s="371">
        <v>45440</v>
      </c>
      <c r="D5" s="372">
        <v>45528</v>
      </c>
      <c r="E5" s="387">
        <v>26</v>
      </c>
      <c r="F5" s="388" t="s">
        <v>89</v>
      </c>
      <c r="G5" s="390">
        <v>9092</v>
      </c>
      <c r="H5" s="390">
        <v>8805</v>
      </c>
      <c r="I5" s="387">
        <v>3500</v>
      </c>
      <c r="J5" s="325" t="s">
        <v>90</v>
      </c>
      <c r="K5" s="314"/>
      <c r="L5" s="308"/>
      <c r="M5" s="304"/>
      <c r="N5" s="315" t="s">
        <v>45</v>
      </c>
      <c r="O5" s="423">
        <v>26</v>
      </c>
      <c r="P5" s="424"/>
      <c r="Q5" s="340">
        <v>26</v>
      </c>
      <c r="R5" s="341"/>
      <c r="S5" s="341"/>
      <c r="T5" s="341"/>
      <c r="U5" s="341">
        <v>35</v>
      </c>
      <c r="V5" s="341"/>
      <c r="W5" s="341">
        <v>31</v>
      </c>
      <c r="X5" s="341"/>
      <c r="Y5" s="342"/>
    </row>
    <row r="6" spans="1:36" ht="18.75">
      <c r="A6" s="314">
        <v>2</v>
      </c>
      <c r="B6" s="374" t="s">
        <v>48</v>
      </c>
      <c r="C6" s="372">
        <v>45448</v>
      </c>
      <c r="D6" s="372">
        <v>45536</v>
      </c>
      <c r="E6" s="373">
        <v>27</v>
      </c>
      <c r="F6" s="389" t="s">
        <v>89</v>
      </c>
      <c r="G6" s="390">
        <v>9077</v>
      </c>
      <c r="H6" s="390">
        <v>8485</v>
      </c>
      <c r="I6" s="373">
        <v>3500</v>
      </c>
      <c r="J6" s="323" t="s">
        <v>49</v>
      </c>
      <c r="K6" s="314"/>
      <c r="L6" s="309"/>
      <c r="M6" s="304"/>
      <c r="N6" s="315" t="s">
        <v>48</v>
      </c>
      <c r="O6" s="402">
        <v>27</v>
      </c>
      <c r="P6" s="403"/>
      <c r="Q6" s="343"/>
      <c r="R6" s="344">
        <v>27</v>
      </c>
      <c r="S6" s="345"/>
      <c r="T6" s="345"/>
      <c r="U6" s="345">
        <v>27</v>
      </c>
      <c r="V6" s="345"/>
      <c r="W6" s="345">
        <v>34</v>
      </c>
      <c r="X6" s="345"/>
      <c r="Y6" s="346"/>
    </row>
    <row r="7" spans="1:36" ht="18.75">
      <c r="A7" s="314">
        <v>3</v>
      </c>
      <c r="B7" s="374" t="s">
        <v>51</v>
      </c>
      <c r="C7" s="372">
        <v>45448</v>
      </c>
      <c r="D7" s="372">
        <v>45539</v>
      </c>
      <c r="E7" s="373">
        <v>23</v>
      </c>
      <c r="F7" s="389" t="s">
        <v>89</v>
      </c>
      <c r="G7" s="390">
        <v>9107</v>
      </c>
      <c r="H7" s="390">
        <v>8478</v>
      </c>
      <c r="I7" s="373">
        <v>3500</v>
      </c>
      <c r="J7" s="324" t="s">
        <v>52</v>
      </c>
      <c r="K7" s="370">
        <v>5000</v>
      </c>
      <c r="L7" s="309"/>
      <c r="M7" s="304"/>
      <c r="N7" s="315" t="s">
        <v>51</v>
      </c>
      <c r="O7" s="402">
        <v>23</v>
      </c>
      <c r="P7" s="403"/>
      <c r="Q7" s="343"/>
      <c r="R7" s="344">
        <v>23</v>
      </c>
      <c r="S7" s="345"/>
      <c r="T7" s="345"/>
      <c r="U7" s="345">
        <v>30</v>
      </c>
      <c r="V7" s="345">
        <v>26</v>
      </c>
      <c r="W7" s="345">
        <v>27</v>
      </c>
      <c r="X7" s="345"/>
      <c r="Y7" s="346"/>
      <c r="Z7" s="326" t="s">
        <v>91</v>
      </c>
    </row>
    <row r="8" spans="1:36" ht="18.75">
      <c r="A8" s="314">
        <v>4</v>
      </c>
      <c r="B8" s="374" t="s">
        <v>54</v>
      </c>
      <c r="C8" s="372">
        <v>45461.971643518518</v>
      </c>
      <c r="D8" s="372">
        <v>45552.971643518518</v>
      </c>
      <c r="E8" s="373">
        <v>13</v>
      </c>
      <c r="F8" s="389" t="s">
        <v>89</v>
      </c>
      <c r="G8" s="390">
        <v>9806</v>
      </c>
      <c r="H8" s="390">
        <v>8985</v>
      </c>
      <c r="I8" s="373">
        <v>4000</v>
      </c>
      <c r="J8" s="324" t="s">
        <v>52</v>
      </c>
      <c r="K8" s="314"/>
      <c r="L8" s="309"/>
      <c r="M8" s="304"/>
      <c r="N8" s="315" t="s">
        <v>54</v>
      </c>
      <c r="O8" s="402">
        <v>13</v>
      </c>
      <c r="P8" s="403"/>
      <c r="Q8" s="343"/>
      <c r="R8" s="345"/>
      <c r="S8" s="344">
        <v>13</v>
      </c>
      <c r="T8" s="345"/>
      <c r="U8" s="345">
        <v>22</v>
      </c>
      <c r="V8" s="345">
        <v>20</v>
      </c>
      <c r="W8" s="345">
        <v>23</v>
      </c>
      <c r="X8" s="345"/>
      <c r="Y8" s="346"/>
      <c r="Z8" s="326" t="s">
        <v>91</v>
      </c>
    </row>
    <row r="9" spans="1:36" ht="18.75">
      <c r="A9" s="314">
        <v>5</v>
      </c>
      <c r="B9" s="374" t="s">
        <v>56</v>
      </c>
      <c r="C9" s="372">
        <v>45467.96603009259</v>
      </c>
      <c r="D9" s="372">
        <v>45558.96603009259</v>
      </c>
      <c r="E9" s="373">
        <v>22</v>
      </c>
      <c r="F9" s="389" t="s">
        <v>89</v>
      </c>
      <c r="G9" s="390">
        <v>10641</v>
      </c>
      <c r="H9" s="390">
        <v>9964</v>
      </c>
      <c r="I9" s="373">
        <v>4000</v>
      </c>
      <c r="J9" s="375" t="s">
        <v>92</v>
      </c>
      <c r="K9" s="314"/>
      <c r="L9" s="309"/>
      <c r="M9" s="305"/>
      <c r="N9" s="315" t="s">
        <v>56</v>
      </c>
      <c r="O9" s="402">
        <v>22</v>
      </c>
      <c r="P9" s="403"/>
      <c r="Q9" s="343"/>
      <c r="R9" s="345"/>
      <c r="S9" s="317">
        <v>22</v>
      </c>
      <c r="T9" s="345"/>
      <c r="U9" s="345">
        <v>27</v>
      </c>
      <c r="V9" s="345">
        <v>26</v>
      </c>
      <c r="W9" s="345">
        <v>24</v>
      </c>
      <c r="X9" s="345"/>
      <c r="Y9" s="346"/>
    </row>
    <row r="10" spans="1:36" ht="18.75">
      <c r="A10" s="314">
        <v>6</v>
      </c>
      <c r="B10" s="374" t="s">
        <v>59</v>
      </c>
      <c r="C10" s="372">
        <v>45467.96603009259</v>
      </c>
      <c r="D10" s="372">
        <v>45558.96603009259</v>
      </c>
      <c r="E10" s="373">
        <v>10</v>
      </c>
      <c r="F10" s="389" t="s">
        <v>89</v>
      </c>
      <c r="G10" s="390">
        <v>10705</v>
      </c>
      <c r="H10" s="390">
        <v>9946</v>
      </c>
      <c r="I10" s="373">
        <v>5000</v>
      </c>
      <c r="J10" s="324" t="s">
        <v>52</v>
      </c>
      <c r="K10" s="314"/>
      <c r="L10" s="309"/>
      <c r="M10" s="306"/>
      <c r="N10" s="315" t="s">
        <v>59</v>
      </c>
      <c r="O10" s="402">
        <v>10</v>
      </c>
      <c r="P10" s="403"/>
      <c r="Q10" s="343"/>
      <c r="R10" s="345"/>
      <c r="S10" s="317">
        <v>10</v>
      </c>
      <c r="T10" s="345"/>
      <c r="U10" s="345">
        <v>13</v>
      </c>
      <c r="V10" s="397">
        <v>12</v>
      </c>
      <c r="W10" s="345">
        <v>11</v>
      </c>
      <c r="X10" s="345"/>
      <c r="Y10" s="346"/>
    </row>
    <row r="11" spans="1:36" ht="18.75">
      <c r="A11" s="314">
        <v>7</v>
      </c>
      <c r="B11" s="374" t="s">
        <v>61</v>
      </c>
      <c r="C11" s="372">
        <v>45490</v>
      </c>
      <c r="D11" s="372">
        <v>45581</v>
      </c>
      <c r="E11" s="373">
        <v>23</v>
      </c>
      <c r="F11" s="389" t="s">
        <v>89</v>
      </c>
      <c r="G11" s="390">
        <v>13047</v>
      </c>
      <c r="H11" s="390">
        <v>12864</v>
      </c>
      <c r="I11" s="373">
        <v>4000</v>
      </c>
      <c r="J11" s="375" t="s">
        <v>92</v>
      </c>
      <c r="K11" s="314"/>
      <c r="L11" s="309"/>
      <c r="M11" s="429"/>
      <c r="N11" s="315" t="s">
        <v>61</v>
      </c>
      <c r="O11" s="400">
        <v>23</v>
      </c>
      <c r="P11" s="401"/>
      <c r="Q11" s="343"/>
      <c r="R11" s="345"/>
      <c r="S11" s="345"/>
      <c r="T11" s="345">
        <v>23</v>
      </c>
      <c r="U11" s="345">
        <v>25</v>
      </c>
      <c r="V11" s="345">
        <v>24</v>
      </c>
      <c r="W11" s="345">
        <v>21</v>
      </c>
      <c r="X11" s="345"/>
      <c r="Y11" s="346"/>
    </row>
    <row r="12" spans="1:36" ht="18.75">
      <c r="A12" s="314">
        <v>8</v>
      </c>
      <c r="B12" s="374" t="s">
        <v>62</v>
      </c>
      <c r="C12" s="372">
        <v>45497</v>
      </c>
      <c r="D12" s="372">
        <v>45588</v>
      </c>
      <c r="E12" s="373">
        <v>34</v>
      </c>
      <c r="F12" s="389" t="s">
        <v>89</v>
      </c>
      <c r="G12" s="390">
        <v>13141</v>
      </c>
      <c r="H12" s="390">
        <v>13051</v>
      </c>
      <c r="I12" s="373">
        <v>4000</v>
      </c>
      <c r="J12" s="375" t="s">
        <v>92</v>
      </c>
      <c r="K12" s="314"/>
      <c r="L12" s="309"/>
      <c r="M12" s="304"/>
      <c r="N12" s="315" t="s">
        <v>62</v>
      </c>
      <c r="O12" s="400">
        <v>34</v>
      </c>
      <c r="P12" s="401"/>
      <c r="Q12" s="343"/>
      <c r="R12" s="345"/>
      <c r="S12" s="345"/>
      <c r="T12" s="345">
        <v>34</v>
      </c>
      <c r="U12" s="345">
        <v>30</v>
      </c>
      <c r="V12" s="345">
        <v>28</v>
      </c>
      <c r="W12" s="345">
        <v>30</v>
      </c>
      <c r="X12" s="345"/>
      <c r="Y12" s="346"/>
    </row>
    <row r="13" spans="1:36" ht="18.75">
      <c r="A13" s="314">
        <v>9</v>
      </c>
      <c r="B13" s="374" t="s">
        <v>63</v>
      </c>
      <c r="C13" s="372">
        <v>45503</v>
      </c>
      <c r="D13" s="372">
        <v>45594</v>
      </c>
      <c r="E13" s="373">
        <v>26</v>
      </c>
      <c r="F13" s="389" t="s">
        <v>89</v>
      </c>
      <c r="G13" s="390">
        <v>13122</v>
      </c>
      <c r="H13" s="390">
        <v>12893</v>
      </c>
      <c r="I13" s="373">
        <v>4000</v>
      </c>
      <c r="J13" s="375" t="s">
        <v>92</v>
      </c>
      <c r="K13" s="314"/>
      <c r="L13" s="309"/>
      <c r="M13" s="304"/>
      <c r="N13" s="315" t="s">
        <v>63</v>
      </c>
      <c r="O13" s="400">
        <v>26</v>
      </c>
      <c r="P13" s="401"/>
      <c r="Q13" s="343"/>
      <c r="R13" s="345"/>
      <c r="S13" s="345"/>
      <c r="T13" s="345">
        <v>26</v>
      </c>
      <c r="U13" s="345">
        <v>27</v>
      </c>
      <c r="V13" s="345">
        <v>25</v>
      </c>
      <c r="W13" s="345">
        <v>24</v>
      </c>
      <c r="X13" s="345"/>
      <c r="Y13" s="346"/>
    </row>
    <row r="14" spans="1:36" ht="18.75">
      <c r="A14" s="314">
        <v>10</v>
      </c>
      <c r="B14" s="374" t="s">
        <v>64</v>
      </c>
      <c r="C14" s="372">
        <v>45503</v>
      </c>
      <c r="D14" s="372">
        <v>45594</v>
      </c>
      <c r="E14" s="373">
        <v>25</v>
      </c>
      <c r="F14" s="389" t="s">
        <v>89</v>
      </c>
      <c r="G14" s="390">
        <v>13141</v>
      </c>
      <c r="H14" s="390">
        <v>12879</v>
      </c>
      <c r="I14" s="373">
        <v>5000</v>
      </c>
      <c r="J14" s="324" t="s">
        <v>52</v>
      </c>
      <c r="K14" s="314"/>
      <c r="L14" s="309"/>
      <c r="M14" s="304"/>
      <c r="N14" s="315" t="s">
        <v>64</v>
      </c>
      <c r="O14" s="400">
        <v>25</v>
      </c>
      <c r="P14" s="401"/>
      <c r="Q14" s="343"/>
      <c r="R14" s="345"/>
      <c r="S14" s="345"/>
      <c r="T14" s="345">
        <v>25</v>
      </c>
      <c r="U14" s="345">
        <v>19</v>
      </c>
      <c r="V14" s="345">
        <v>19</v>
      </c>
      <c r="W14" s="345">
        <v>23</v>
      </c>
      <c r="X14" s="345"/>
      <c r="Y14" s="346"/>
      <c r="Z14" s="326" t="s">
        <v>91</v>
      </c>
    </row>
    <row r="15" spans="1:36" ht="18.75">
      <c r="A15" s="314">
        <v>11</v>
      </c>
      <c r="B15" s="374" t="s">
        <v>65</v>
      </c>
      <c r="C15" s="372">
        <v>45505</v>
      </c>
      <c r="D15" s="372">
        <v>45596</v>
      </c>
      <c r="E15" s="373">
        <v>27</v>
      </c>
      <c r="F15" s="389" t="s">
        <v>89</v>
      </c>
      <c r="G15" s="390">
        <v>13292</v>
      </c>
      <c r="H15" s="390">
        <v>13077</v>
      </c>
      <c r="I15" s="373">
        <v>5000</v>
      </c>
      <c r="J15" s="324" t="s">
        <v>52</v>
      </c>
      <c r="K15" s="314"/>
      <c r="L15" s="309"/>
      <c r="M15" s="304"/>
      <c r="N15" s="315" t="s">
        <v>65</v>
      </c>
      <c r="O15" s="400">
        <v>27</v>
      </c>
      <c r="P15" s="401"/>
      <c r="Q15" s="343"/>
      <c r="R15" s="345"/>
      <c r="S15" s="345"/>
      <c r="T15" s="345">
        <v>27</v>
      </c>
      <c r="U15" s="345">
        <v>24</v>
      </c>
      <c r="V15" s="345">
        <v>22</v>
      </c>
      <c r="W15" s="345">
        <v>24</v>
      </c>
      <c r="X15" s="345"/>
      <c r="Y15" s="346"/>
      <c r="Z15" s="326" t="s">
        <v>91</v>
      </c>
    </row>
    <row r="16" spans="1:36" ht="18.75">
      <c r="A16" s="314">
        <v>12</v>
      </c>
      <c r="B16" s="374" t="s">
        <v>66</v>
      </c>
      <c r="C16" s="372">
        <v>45505</v>
      </c>
      <c r="D16" s="372">
        <v>45596</v>
      </c>
      <c r="E16" s="373">
        <v>18</v>
      </c>
      <c r="F16" s="389" t="s">
        <v>89</v>
      </c>
      <c r="G16" s="390">
        <v>13292</v>
      </c>
      <c r="H16" s="390">
        <v>13077</v>
      </c>
      <c r="I16" s="373">
        <v>5000</v>
      </c>
      <c r="J16" s="324" t="s">
        <v>52</v>
      </c>
      <c r="K16" s="314"/>
      <c r="L16" s="309"/>
      <c r="M16" s="304"/>
      <c r="N16" s="315" t="s">
        <v>66</v>
      </c>
      <c r="O16" s="400">
        <v>18</v>
      </c>
      <c r="P16" s="401"/>
      <c r="Q16" s="343"/>
      <c r="R16" s="345"/>
      <c r="S16" s="345"/>
      <c r="T16" s="345">
        <v>18</v>
      </c>
      <c r="U16" s="345">
        <v>21</v>
      </c>
      <c r="V16" s="345">
        <v>17</v>
      </c>
      <c r="W16" s="345">
        <v>17</v>
      </c>
      <c r="X16" s="345"/>
      <c r="Y16" s="346"/>
    </row>
    <row r="17" spans="1:26" ht="18.75">
      <c r="A17" s="314">
        <v>13</v>
      </c>
      <c r="B17" s="374" t="s">
        <v>67</v>
      </c>
      <c r="C17" s="372">
        <v>45510</v>
      </c>
      <c r="D17" s="372">
        <v>45601</v>
      </c>
      <c r="E17" s="373">
        <v>34</v>
      </c>
      <c r="F17" s="389" t="s">
        <v>89</v>
      </c>
      <c r="G17" s="390">
        <v>12805</v>
      </c>
      <c r="H17" s="390">
        <v>12930</v>
      </c>
      <c r="I17" s="373">
        <v>5000</v>
      </c>
      <c r="J17" s="396" t="s">
        <v>68</v>
      </c>
      <c r="K17" s="314"/>
      <c r="L17" s="309"/>
      <c r="M17" s="304"/>
      <c r="N17" s="315" t="s">
        <v>67</v>
      </c>
      <c r="O17" s="400">
        <v>34</v>
      </c>
      <c r="P17" s="401"/>
      <c r="Q17" s="343"/>
      <c r="R17" s="345"/>
      <c r="S17" s="345"/>
      <c r="T17" s="345"/>
      <c r="U17" s="345">
        <v>34</v>
      </c>
      <c r="V17" s="345"/>
      <c r="W17" s="345">
        <v>28</v>
      </c>
      <c r="X17" s="345"/>
      <c r="Y17" s="346"/>
    </row>
    <row r="18" spans="1:26" ht="18.75">
      <c r="A18" s="314">
        <v>14</v>
      </c>
      <c r="B18" s="374" t="s">
        <v>69</v>
      </c>
      <c r="C18" s="372">
        <v>45510</v>
      </c>
      <c r="D18" s="372">
        <v>45601</v>
      </c>
      <c r="E18" s="373">
        <v>14</v>
      </c>
      <c r="F18" s="389" t="s">
        <v>89</v>
      </c>
      <c r="G18" s="390">
        <v>12768</v>
      </c>
      <c r="H18" s="390">
        <v>12920</v>
      </c>
      <c r="I18" s="373">
        <v>5000</v>
      </c>
      <c r="J18" s="324" t="s">
        <v>52</v>
      </c>
      <c r="K18" s="314"/>
      <c r="L18" s="309"/>
      <c r="M18" s="304"/>
      <c r="N18" s="315" t="s">
        <v>69</v>
      </c>
      <c r="O18" s="400">
        <v>14</v>
      </c>
      <c r="P18" s="401"/>
      <c r="Q18" s="343"/>
      <c r="R18" s="345"/>
      <c r="S18" s="345"/>
      <c r="T18" s="345"/>
      <c r="U18" s="345">
        <v>14</v>
      </c>
      <c r="V18" s="397">
        <v>13</v>
      </c>
      <c r="W18" s="345">
        <v>14</v>
      </c>
      <c r="X18" s="345"/>
      <c r="Y18" s="346"/>
      <c r="Z18" s="326" t="s">
        <v>91</v>
      </c>
    </row>
    <row r="19" spans="1:26" ht="18.75">
      <c r="A19" s="314">
        <v>15</v>
      </c>
      <c r="B19" s="374" t="s">
        <v>70</v>
      </c>
      <c r="C19" s="372">
        <v>45510</v>
      </c>
      <c r="D19" s="372">
        <v>45601</v>
      </c>
      <c r="E19" s="317">
        <v>16</v>
      </c>
      <c r="F19" s="389" t="s">
        <v>89</v>
      </c>
      <c r="G19" s="390">
        <v>12768</v>
      </c>
      <c r="H19" s="390">
        <v>12920</v>
      </c>
      <c r="I19" s="373">
        <v>5000</v>
      </c>
      <c r="J19" s="324" t="s">
        <v>52</v>
      </c>
      <c r="K19" s="314"/>
      <c r="L19" s="309"/>
      <c r="M19" s="304"/>
      <c r="N19" s="315" t="s">
        <v>70</v>
      </c>
      <c r="O19" s="400">
        <v>16</v>
      </c>
      <c r="P19" s="401"/>
      <c r="Q19" s="343"/>
      <c r="R19" s="345"/>
      <c r="S19" s="345"/>
      <c r="T19" s="345"/>
      <c r="U19" s="345">
        <v>16</v>
      </c>
      <c r="V19" s="397">
        <v>13</v>
      </c>
      <c r="W19" s="345">
        <v>15</v>
      </c>
      <c r="X19" s="345"/>
      <c r="Y19" s="346"/>
      <c r="Z19" s="326" t="s">
        <v>91</v>
      </c>
    </row>
    <row r="20" spans="1:26" ht="18.75">
      <c r="A20" s="314">
        <v>16</v>
      </c>
      <c r="B20" s="374" t="s">
        <v>71</v>
      </c>
      <c r="C20" s="372">
        <v>45516</v>
      </c>
      <c r="D20" s="372">
        <v>45607</v>
      </c>
      <c r="E20" s="317">
        <v>24</v>
      </c>
      <c r="F20" s="339" t="s">
        <v>89</v>
      </c>
      <c r="G20" s="390">
        <v>12200</v>
      </c>
      <c r="H20" s="390">
        <v>12041</v>
      </c>
      <c r="I20" s="373">
        <v>5000</v>
      </c>
      <c r="J20" s="324" t="s">
        <v>52</v>
      </c>
      <c r="K20" s="314"/>
      <c r="L20" s="309"/>
      <c r="M20" s="304"/>
      <c r="N20" s="315" t="s">
        <v>71</v>
      </c>
      <c r="O20" s="400">
        <v>24</v>
      </c>
      <c r="P20" s="401"/>
      <c r="Q20" s="343"/>
      <c r="R20" s="345"/>
      <c r="S20" s="345"/>
      <c r="T20" s="345"/>
      <c r="U20" s="345"/>
      <c r="V20" s="345">
        <v>24</v>
      </c>
      <c r="W20" s="345"/>
      <c r="X20" s="345"/>
      <c r="Y20" s="346"/>
    </row>
    <row r="21" spans="1:26" ht="18.75">
      <c r="A21" s="314"/>
      <c r="B21" s="374"/>
      <c r="C21" s="372"/>
      <c r="D21" s="316"/>
      <c r="E21" s="317"/>
      <c r="F21" s="339"/>
      <c r="G21" s="390"/>
      <c r="H21" s="390"/>
      <c r="I21" s="373"/>
      <c r="J21" s="317"/>
      <c r="K21" s="314"/>
      <c r="L21" s="309"/>
      <c r="M21" s="304"/>
      <c r="N21" s="315"/>
      <c r="O21" s="400"/>
      <c r="P21" s="401"/>
      <c r="Q21" s="343"/>
      <c r="R21" s="345"/>
      <c r="S21" s="345"/>
      <c r="T21" s="345"/>
      <c r="U21" s="345"/>
      <c r="V21" s="345"/>
      <c r="W21" s="345"/>
      <c r="X21" s="345"/>
      <c r="Y21" s="346"/>
    </row>
    <row r="22" spans="1:26" ht="18.75">
      <c r="A22" s="314"/>
      <c r="B22" s="374"/>
      <c r="C22" s="372"/>
      <c r="D22" s="316"/>
      <c r="E22" s="317"/>
      <c r="F22" s="339"/>
      <c r="G22" s="390"/>
      <c r="H22" s="390"/>
      <c r="I22" s="373"/>
      <c r="J22" s="317"/>
      <c r="K22" s="314"/>
      <c r="L22" s="309"/>
      <c r="M22" s="304"/>
      <c r="N22" s="315"/>
      <c r="O22" s="400"/>
      <c r="P22" s="401"/>
      <c r="Q22" s="343"/>
      <c r="R22" s="345"/>
      <c r="S22" s="345"/>
      <c r="T22" s="345"/>
      <c r="U22" s="345"/>
      <c r="V22" s="345"/>
      <c r="W22" s="345"/>
      <c r="X22" s="345"/>
      <c r="Y22" s="346"/>
    </row>
    <row r="23" spans="1:26" ht="18.75">
      <c r="A23" s="314"/>
      <c r="B23" s="374"/>
      <c r="C23" s="372"/>
      <c r="D23" s="316"/>
      <c r="E23" s="317"/>
      <c r="F23" s="339"/>
      <c r="G23" s="390"/>
      <c r="H23" s="390"/>
      <c r="I23" s="373"/>
      <c r="J23" s="317"/>
      <c r="K23" s="314"/>
      <c r="L23" s="309"/>
      <c r="M23" s="304"/>
      <c r="N23" s="315"/>
      <c r="O23" s="400"/>
      <c r="P23" s="401"/>
      <c r="Q23" s="343"/>
      <c r="R23" s="345"/>
      <c r="S23" s="345"/>
      <c r="T23" s="345"/>
      <c r="U23" s="345"/>
      <c r="V23" s="345"/>
      <c r="W23" s="345"/>
      <c r="X23" s="345"/>
      <c r="Y23" s="346"/>
    </row>
    <row r="24" spans="1:26" ht="18.75">
      <c r="A24" s="314"/>
      <c r="B24" s="374"/>
      <c r="C24" s="372"/>
      <c r="D24" s="316"/>
      <c r="E24" s="317"/>
      <c r="F24" s="339"/>
      <c r="G24" s="390"/>
      <c r="H24" s="390"/>
      <c r="I24" s="373"/>
      <c r="J24" s="317"/>
      <c r="K24" s="314"/>
      <c r="L24" s="309"/>
      <c r="M24" s="304"/>
      <c r="N24" s="315"/>
      <c r="O24" s="400"/>
      <c r="P24" s="401"/>
      <c r="Q24" s="343"/>
      <c r="R24" s="345"/>
      <c r="S24" s="345"/>
      <c r="T24" s="345"/>
      <c r="U24" s="345"/>
      <c r="V24" s="345"/>
      <c r="W24" s="345"/>
      <c r="X24" s="345"/>
      <c r="Y24" s="346"/>
    </row>
    <row r="25" spans="1:26" ht="18.75">
      <c r="A25" s="314"/>
      <c r="B25" s="374"/>
      <c r="C25" s="372"/>
      <c r="D25" s="316"/>
      <c r="E25" s="317"/>
      <c r="F25" s="339"/>
      <c r="G25" s="390"/>
      <c r="H25" s="390"/>
      <c r="I25" s="373"/>
      <c r="J25" s="317"/>
      <c r="K25" s="314"/>
      <c r="L25" s="309"/>
      <c r="M25" s="304"/>
      <c r="N25" s="315"/>
      <c r="O25" s="400"/>
      <c r="P25" s="401"/>
      <c r="Q25" s="343"/>
      <c r="R25" s="345"/>
      <c r="S25" s="345"/>
      <c r="T25" s="345"/>
      <c r="U25" s="345"/>
      <c r="V25" s="345"/>
      <c r="W25" s="345"/>
      <c r="X25" s="345"/>
      <c r="Y25" s="346"/>
    </row>
    <row r="26" spans="1:26" ht="19.5" thickBot="1">
      <c r="A26" s="314"/>
      <c r="B26" s="374"/>
      <c r="C26" s="372"/>
      <c r="D26" s="316"/>
      <c r="E26" s="317"/>
      <c r="F26" s="339"/>
      <c r="G26" s="390"/>
      <c r="H26" s="390"/>
      <c r="I26" s="373"/>
      <c r="J26" s="317"/>
      <c r="K26" s="314"/>
      <c r="L26" s="309"/>
      <c r="M26" s="347"/>
      <c r="N26" s="430"/>
      <c r="O26" s="431"/>
      <c r="P26" s="432"/>
      <c r="Q26" s="433"/>
      <c r="R26" s="434"/>
      <c r="S26" s="434"/>
      <c r="T26" s="434"/>
      <c r="U26" s="434"/>
      <c r="V26" s="434"/>
      <c r="W26" s="434"/>
      <c r="X26" s="434"/>
      <c r="Y26" s="435"/>
    </row>
    <row r="27" spans="1:26" ht="18.75">
      <c r="A27" s="348"/>
      <c r="B27" s="374"/>
      <c r="C27" s="372"/>
      <c r="D27" s="348"/>
      <c r="E27" s="348"/>
      <c r="F27" s="349"/>
      <c r="G27" s="390"/>
      <c r="H27" s="390"/>
      <c r="I27" s="373"/>
      <c r="J27" s="350"/>
      <c r="K27" s="348"/>
      <c r="L27" s="436"/>
      <c r="M27" s="347"/>
      <c r="N27" s="437"/>
      <c r="O27" s="438"/>
      <c r="P27" s="438"/>
      <c r="Q27" s="351"/>
      <c r="R27" s="351"/>
      <c r="S27" s="351"/>
      <c r="T27" s="351"/>
      <c r="U27" s="351"/>
      <c r="V27" s="351"/>
      <c r="W27" s="351"/>
      <c r="X27" s="351"/>
      <c r="Y27" s="352"/>
    </row>
    <row r="28" spans="1:26" ht="18.75">
      <c r="A28" s="353"/>
      <c r="B28" s="374"/>
      <c r="C28" s="353"/>
      <c r="D28" s="353"/>
      <c r="E28" s="353"/>
      <c r="F28" s="354"/>
      <c r="G28" s="390"/>
      <c r="H28" s="390"/>
      <c r="I28" s="373"/>
      <c r="J28" s="355"/>
      <c r="K28" s="353"/>
      <c r="L28" s="436"/>
      <c r="M28" s="347"/>
      <c r="N28" s="439"/>
      <c r="O28" s="344"/>
      <c r="P28" s="344"/>
      <c r="Q28" s="344"/>
      <c r="R28" s="344"/>
      <c r="S28" s="344"/>
      <c r="T28" s="344"/>
      <c r="U28" s="344"/>
      <c r="V28" s="344"/>
      <c r="W28" s="344"/>
      <c r="X28" s="344"/>
      <c r="Y28" s="440"/>
    </row>
    <row r="29" spans="1:26" ht="18.75">
      <c r="A29" s="353"/>
      <c r="B29" s="374"/>
      <c r="C29" s="353"/>
      <c r="D29" s="353"/>
      <c r="E29" s="353"/>
      <c r="F29" s="354"/>
      <c r="G29" s="390"/>
      <c r="H29" s="390"/>
      <c r="I29" s="373"/>
      <c r="J29" s="355"/>
      <c r="K29" s="353"/>
      <c r="L29" s="436"/>
      <c r="M29" s="347"/>
      <c r="N29" s="439"/>
      <c r="O29" s="344"/>
      <c r="P29" s="344"/>
      <c r="Q29" s="344"/>
      <c r="R29" s="344"/>
      <c r="S29" s="344"/>
      <c r="T29" s="344"/>
      <c r="U29" s="344"/>
      <c r="V29" s="344"/>
      <c r="W29" s="344"/>
      <c r="X29" s="344"/>
      <c r="Y29" s="440"/>
    </row>
    <row r="30" spans="1:26" ht="18.75">
      <c r="A30" s="353"/>
      <c r="B30" s="353"/>
      <c r="C30" s="353"/>
      <c r="D30" s="353"/>
      <c r="E30" s="353"/>
      <c r="F30" s="354"/>
      <c r="G30" s="390"/>
      <c r="H30" s="390"/>
      <c r="I30" s="373"/>
      <c r="J30" s="355"/>
      <c r="K30" s="353"/>
      <c r="L30" s="436"/>
      <c r="M30" s="347"/>
      <c r="N30" s="439"/>
      <c r="O30" s="344"/>
      <c r="P30" s="344"/>
      <c r="Q30" s="344"/>
      <c r="R30" s="344"/>
      <c r="S30" s="344"/>
      <c r="T30" s="344"/>
      <c r="U30" s="344"/>
      <c r="V30" s="344"/>
      <c r="W30" s="344"/>
      <c r="X30" s="344"/>
      <c r="Y30" s="440"/>
    </row>
    <row r="31" spans="1:26" ht="18.75">
      <c r="A31" s="353"/>
      <c r="B31" s="353"/>
      <c r="C31" s="353"/>
      <c r="D31" s="353"/>
      <c r="E31" s="353"/>
      <c r="F31" s="354"/>
      <c r="G31" s="390"/>
      <c r="H31" s="390"/>
      <c r="I31" s="373"/>
      <c r="J31" s="355"/>
      <c r="K31" s="353"/>
      <c r="L31" s="441"/>
      <c r="M31" s="347"/>
      <c r="N31" s="439"/>
      <c r="O31" s="344"/>
      <c r="P31" s="344"/>
      <c r="Q31" s="344"/>
      <c r="R31" s="344"/>
      <c r="S31" s="344"/>
      <c r="T31" s="344"/>
      <c r="U31" s="344"/>
      <c r="V31" s="344"/>
      <c r="W31" s="344"/>
      <c r="X31" s="344"/>
      <c r="Y31" s="440"/>
    </row>
    <row r="32" spans="1:26" ht="18.75">
      <c r="A32" s="356"/>
      <c r="B32" s="356"/>
      <c r="C32" s="356"/>
      <c r="D32" s="356"/>
      <c r="E32" s="356"/>
      <c r="F32" s="442"/>
      <c r="G32" s="390"/>
      <c r="H32" s="390"/>
      <c r="I32" s="373"/>
      <c r="J32" s="443"/>
      <c r="K32" s="356"/>
      <c r="L32" s="356"/>
      <c r="M32" s="444"/>
      <c r="N32" s="439"/>
      <c r="O32" s="344"/>
      <c r="P32" s="344"/>
      <c r="Q32" s="344"/>
      <c r="R32" s="344"/>
      <c r="S32" s="344"/>
      <c r="T32" s="344"/>
      <c r="U32" s="344"/>
      <c r="V32" s="344"/>
      <c r="W32" s="344"/>
      <c r="X32" s="344"/>
      <c r="Y32" s="440"/>
    </row>
    <row r="33" spans="1:25" ht="18.75">
      <c r="A33" s="445"/>
      <c r="B33" s="445"/>
      <c r="C33" s="445"/>
      <c r="D33" s="445"/>
      <c r="E33" s="445"/>
      <c r="F33" s="446"/>
      <c r="G33" s="390"/>
      <c r="H33" s="390"/>
      <c r="I33" s="373"/>
      <c r="J33" s="447"/>
      <c r="K33" s="445"/>
      <c r="L33" s="445"/>
      <c r="M33" s="444"/>
      <c r="N33" s="439"/>
      <c r="O33" s="344"/>
      <c r="P33" s="344"/>
      <c r="Q33" s="344"/>
      <c r="R33" s="344"/>
      <c r="S33" s="344"/>
      <c r="T33" s="344"/>
      <c r="U33" s="344"/>
      <c r="V33" s="344"/>
      <c r="W33" s="344"/>
      <c r="X33" s="344"/>
      <c r="Y33" s="440"/>
    </row>
    <row r="34" spans="1:25" ht="18.75">
      <c r="A34" s="445"/>
      <c r="B34" s="445"/>
      <c r="C34" s="445"/>
      <c r="D34" s="445"/>
      <c r="E34" s="445"/>
      <c r="F34" s="446"/>
      <c r="G34" s="390"/>
      <c r="H34" s="390"/>
      <c r="I34" s="373"/>
      <c r="J34" s="447"/>
      <c r="K34" s="445"/>
      <c r="L34" s="445"/>
      <c r="M34" s="444"/>
      <c r="N34" s="439"/>
      <c r="O34" s="344"/>
      <c r="P34" s="344"/>
      <c r="Q34" s="344"/>
      <c r="R34" s="344"/>
      <c r="S34" s="344"/>
      <c r="T34" s="344"/>
      <c r="U34" s="344"/>
      <c r="V34" s="344"/>
      <c r="W34" s="344"/>
      <c r="X34" s="344"/>
      <c r="Y34" s="440"/>
    </row>
    <row r="35" spans="1:25" ht="18.75">
      <c r="A35" s="445"/>
      <c r="B35" s="445"/>
      <c r="C35" s="445"/>
      <c r="D35" s="445"/>
      <c r="E35" s="445"/>
      <c r="F35" s="446"/>
      <c r="G35" s="390"/>
      <c r="H35" s="390"/>
      <c r="I35" s="445"/>
      <c r="J35" s="447"/>
      <c r="K35" s="445"/>
      <c r="L35" s="445"/>
      <c r="M35" s="444"/>
      <c r="N35" s="439"/>
      <c r="O35" s="344"/>
      <c r="P35" s="344"/>
      <c r="Q35" s="344"/>
      <c r="R35" s="344"/>
      <c r="S35" s="344"/>
      <c r="T35" s="344"/>
      <c r="U35" s="344"/>
      <c r="V35" s="344"/>
      <c r="W35" s="344"/>
      <c r="X35" s="344"/>
      <c r="Y35" s="440"/>
    </row>
    <row r="36" spans="1:25" ht="18.75">
      <c r="A36" s="445"/>
      <c r="B36" s="445"/>
      <c r="C36" s="445"/>
      <c r="D36" s="445"/>
      <c r="E36" s="445"/>
      <c r="F36" s="446"/>
      <c r="G36" s="390"/>
      <c r="H36" s="390"/>
      <c r="I36" s="445"/>
      <c r="J36" s="447"/>
      <c r="K36" s="445"/>
      <c r="L36" s="445"/>
      <c r="M36" s="357"/>
      <c r="N36" s="439"/>
      <c r="O36" s="344"/>
      <c r="P36" s="344"/>
      <c r="Q36" s="344"/>
      <c r="R36" s="344"/>
      <c r="S36" s="344"/>
      <c r="T36" s="344"/>
      <c r="U36" s="344"/>
      <c r="V36" s="344"/>
      <c r="W36" s="344"/>
      <c r="X36" s="344"/>
      <c r="Y36" s="440"/>
    </row>
    <row r="37" spans="1:25" ht="18.75">
      <c r="A37" s="357"/>
      <c r="B37" s="445"/>
      <c r="C37" s="358"/>
      <c r="D37" s="359"/>
      <c r="E37" s="445"/>
      <c r="F37" s="446"/>
      <c r="G37" s="390"/>
      <c r="H37" s="390"/>
      <c r="I37" s="360"/>
      <c r="J37" s="447"/>
      <c r="K37" s="357"/>
      <c r="L37" s="357"/>
      <c r="M37" s="357"/>
      <c r="N37" s="439"/>
      <c r="O37" s="344"/>
      <c r="P37" s="344"/>
      <c r="Q37" s="344"/>
      <c r="R37" s="344"/>
      <c r="S37" s="344"/>
      <c r="T37" s="344"/>
      <c r="U37" s="344"/>
      <c r="V37" s="344"/>
      <c r="W37" s="344"/>
      <c r="X37" s="344"/>
      <c r="Y37" s="440"/>
    </row>
    <row r="38" spans="1:25" ht="18.75">
      <c r="A38" s="357"/>
      <c r="B38" s="445"/>
      <c r="C38" s="358"/>
      <c r="D38" s="359"/>
      <c r="E38" s="445"/>
      <c r="F38" s="446"/>
      <c r="G38" s="390"/>
      <c r="H38" s="390"/>
      <c r="I38" s="360"/>
      <c r="J38" s="447"/>
      <c r="K38" s="357"/>
      <c r="L38" s="357"/>
      <c r="M38" s="357"/>
      <c r="N38" s="439"/>
      <c r="O38" s="344"/>
      <c r="P38" s="344"/>
      <c r="Q38" s="344"/>
      <c r="R38" s="344"/>
      <c r="S38" s="344"/>
      <c r="T38" s="344"/>
      <c r="U38" s="344"/>
      <c r="V38" s="344"/>
      <c r="W38" s="344"/>
      <c r="X38" s="344"/>
      <c r="Y38" s="440"/>
    </row>
    <row r="39" spans="1:25">
      <c r="A39" s="357"/>
      <c r="B39" s="445"/>
      <c r="C39" s="358"/>
      <c r="D39" s="359"/>
      <c r="E39" s="445"/>
      <c r="F39" s="446"/>
      <c r="G39" s="448"/>
      <c r="H39" s="449"/>
      <c r="I39" s="360"/>
      <c r="J39" s="447"/>
      <c r="K39" s="357"/>
      <c r="L39" s="357"/>
      <c r="M39" s="357"/>
      <c r="N39" s="439"/>
      <c r="O39" s="344"/>
      <c r="P39" s="344"/>
      <c r="Q39" s="344"/>
      <c r="R39" s="344"/>
      <c r="S39" s="344"/>
      <c r="T39" s="344"/>
      <c r="U39" s="344"/>
      <c r="V39" s="344"/>
      <c r="W39" s="344"/>
      <c r="X39" s="344"/>
      <c r="Y39" s="440"/>
    </row>
    <row r="40" spans="1:25">
      <c r="A40" s="357"/>
      <c r="B40" s="445"/>
      <c r="C40" s="358"/>
      <c r="D40" s="359"/>
      <c r="E40" s="445"/>
      <c r="F40" s="446"/>
      <c r="G40" s="448"/>
      <c r="H40" s="449"/>
      <c r="I40" s="360"/>
      <c r="J40" s="447"/>
      <c r="K40" s="357"/>
      <c r="L40" s="357"/>
      <c r="M40" s="357"/>
      <c r="N40" s="439"/>
      <c r="O40" s="344"/>
      <c r="P40" s="344"/>
      <c r="Q40" s="344"/>
      <c r="R40" s="344"/>
      <c r="S40" s="344"/>
      <c r="T40" s="344"/>
      <c r="U40" s="344"/>
      <c r="V40" s="344"/>
      <c r="W40" s="344"/>
      <c r="X40" s="344"/>
      <c r="Y40" s="440"/>
    </row>
    <row r="41" spans="1:25">
      <c r="A41" s="357"/>
      <c r="B41" s="445"/>
      <c r="C41" s="358"/>
      <c r="D41" s="359"/>
      <c r="E41" s="445"/>
      <c r="F41" s="446"/>
      <c r="G41" s="448"/>
      <c r="H41" s="449"/>
      <c r="I41" s="360"/>
      <c r="J41" s="447"/>
      <c r="K41" s="357"/>
      <c r="L41" s="357"/>
      <c r="M41" s="357"/>
      <c r="N41" s="439"/>
      <c r="O41" s="344"/>
      <c r="P41" s="344"/>
      <c r="Q41" s="344"/>
      <c r="R41" s="344"/>
      <c r="S41" s="344"/>
      <c r="T41" s="344"/>
      <c r="U41" s="344"/>
      <c r="V41" s="344"/>
      <c r="W41" s="344"/>
      <c r="X41" s="344"/>
      <c r="Y41" s="440"/>
    </row>
    <row r="42" spans="1:25">
      <c r="A42" s="357"/>
      <c r="B42" s="445"/>
      <c r="C42" s="358"/>
      <c r="D42" s="359"/>
      <c r="E42" s="445"/>
      <c r="F42" s="446"/>
      <c r="G42" s="448"/>
      <c r="H42" s="449"/>
      <c r="I42" s="360"/>
      <c r="J42" s="447"/>
      <c r="K42" s="357"/>
      <c r="L42" s="357"/>
      <c r="M42" s="357"/>
      <c r="N42" s="439"/>
      <c r="O42" s="344"/>
      <c r="P42" s="344"/>
      <c r="Q42" s="344"/>
      <c r="R42" s="344"/>
      <c r="S42" s="344"/>
      <c r="T42" s="344"/>
      <c r="U42" s="344"/>
      <c r="V42" s="344"/>
      <c r="W42" s="344"/>
      <c r="X42" s="344"/>
      <c r="Y42" s="440"/>
    </row>
    <row r="43" spans="1:25">
      <c r="A43" s="357"/>
      <c r="B43" s="445"/>
      <c r="C43" s="358"/>
      <c r="D43" s="359"/>
      <c r="E43" s="445"/>
      <c r="F43" s="446"/>
      <c r="G43" s="448"/>
      <c r="H43" s="449"/>
      <c r="I43" s="360"/>
      <c r="J43" s="447"/>
      <c r="K43" s="357"/>
      <c r="L43" s="357"/>
      <c r="M43" s="357"/>
      <c r="N43" s="439"/>
      <c r="O43" s="344"/>
      <c r="P43" s="344"/>
      <c r="Q43" s="344"/>
      <c r="R43" s="344"/>
      <c r="S43" s="344"/>
      <c r="T43" s="344"/>
      <c r="U43" s="344"/>
      <c r="V43" s="344"/>
      <c r="W43" s="344"/>
      <c r="X43" s="344"/>
      <c r="Y43" s="440"/>
    </row>
    <row r="44" spans="1:25">
      <c r="A44" s="357"/>
      <c r="B44" s="445"/>
      <c r="C44" s="358"/>
      <c r="D44" s="359"/>
      <c r="E44" s="445"/>
      <c r="F44" s="446"/>
      <c r="G44" s="448"/>
      <c r="H44" s="449"/>
      <c r="I44" s="360"/>
      <c r="J44" s="447"/>
      <c r="K44" s="357"/>
      <c r="L44" s="357"/>
      <c r="M44" s="357"/>
      <c r="N44" s="439"/>
      <c r="O44" s="344"/>
      <c r="P44" s="344"/>
      <c r="Q44" s="344"/>
      <c r="R44" s="344"/>
      <c r="S44" s="344"/>
      <c r="T44" s="344"/>
      <c r="U44" s="344"/>
      <c r="V44" s="344"/>
      <c r="W44" s="344"/>
      <c r="X44" s="344"/>
      <c r="Y44" s="440"/>
    </row>
    <row r="45" spans="1:25">
      <c r="A45" s="357"/>
      <c r="B45" s="445"/>
      <c r="C45" s="358"/>
      <c r="D45" s="359"/>
      <c r="E45" s="445"/>
      <c r="F45" s="446"/>
      <c r="G45" s="448"/>
      <c r="H45" s="449"/>
      <c r="I45" s="360"/>
      <c r="J45" s="447"/>
      <c r="K45" s="357"/>
      <c r="L45" s="357"/>
      <c r="M45" s="357"/>
      <c r="N45" s="439"/>
      <c r="O45" s="344"/>
      <c r="P45" s="344"/>
      <c r="Q45" s="344"/>
      <c r="R45" s="344"/>
      <c r="S45" s="344"/>
      <c r="T45" s="344"/>
      <c r="U45" s="344"/>
      <c r="V45" s="344"/>
      <c r="W45" s="344"/>
      <c r="X45" s="344"/>
      <c r="Y45" s="440"/>
    </row>
    <row r="46" spans="1:25">
      <c r="A46" s="357"/>
      <c r="B46" s="445"/>
      <c r="C46" s="358"/>
      <c r="D46" s="359"/>
      <c r="E46" s="445"/>
      <c r="F46" s="446"/>
      <c r="G46" s="448"/>
      <c r="H46" s="449"/>
      <c r="I46" s="360"/>
      <c r="J46" s="447"/>
      <c r="K46" s="357"/>
      <c r="L46" s="357"/>
      <c r="M46" s="357"/>
      <c r="N46" s="439"/>
      <c r="O46" s="344"/>
      <c r="P46" s="344"/>
      <c r="Q46" s="344"/>
      <c r="R46" s="344"/>
      <c r="S46" s="344"/>
      <c r="T46" s="344"/>
      <c r="U46" s="344"/>
      <c r="V46" s="344"/>
      <c r="W46" s="344"/>
      <c r="X46" s="344"/>
      <c r="Y46" s="440"/>
    </row>
    <row r="47" spans="1:25">
      <c r="A47" s="357"/>
      <c r="B47" s="445"/>
      <c r="C47" s="358"/>
      <c r="D47" s="359"/>
      <c r="E47" s="445"/>
      <c r="F47" s="446"/>
      <c r="G47" s="448"/>
      <c r="H47" s="449"/>
      <c r="I47" s="360"/>
      <c r="J47" s="447"/>
      <c r="K47" s="357"/>
      <c r="L47" s="357"/>
      <c r="M47" s="357"/>
      <c r="N47" s="439"/>
      <c r="O47" s="344"/>
      <c r="P47" s="344"/>
      <c r="Q47" s="344"/>
      <c r="R47" s="344"/>
      <c r="S47" s="344"/>
      <c r="T47" s="344"/>
      <c r="U47" s="344"/>
      <c r="V47" s="344"/>
      <c r="W47" s="344"/>
      <c r="X47" s="344"/>
      <c r="Y47" s="440"/>
    </row>
    <row r="48" spans="1:25">
      <c r="A48" s="357"/>
      <c r="B48" s="445"/>
      <c r="C48" s="358"/>
      <c r="D48" s="359"/>
      <c r="E48" s="445"/>
      <c r="F48" s="446"/>
      <c r="G48" s="448"/>
      <c r="H48" s="449"/>
      <c r="I48" s="360"/>
      <c r="J48" s="447"/>
      <c r="K48" s="357"/>
      <c r="L48" s="357"/>
      <c r="M48" s="357"/>
      <c r="N48" s="439"/>
      <c r="O48" s="344"/>
      <c r="P48" s="344"/>
      <c r="Q48" s="344"/>
      <c r="R48" s="344"/>
      <c r="S48" s="344"/>
      <c r="T48" s="344"/>
      <c r="U48" s="344"/>
      <c r="V48" s="344"/>
      <c r="W48" s="344"/>
      <c r="X48" s="344"/>
      <c r="Y48" s="440"/>
    </row>
    <row r="49" spans="1:25">
      <c r="A49" s="357"/>
      <c r="B49" s="445"/>
      <c r="C49" s="358"/>
      <c r="D49" s="359"/>
      <c r="E49" s="445"/>
      <c r="F49" s="446"/>
      <c r="G49" s="448"/>
      <c r="H49" s="449"/>
      <c r="I49" s="360"/>
      <c r="J49" s="447"/>
      <c r="K49" s="357"/>
      <c r="L49" s="357"/>
      <c r="M49" s="357"/>
      <c r="N49" s="439"/>
      <c r="O49" s="344"/>
      <c r="P49" s="344"/>
      <c r="Q49" s="344"/>
      <c r="R49" s="344"/>
      <c r="S49" s="344"/>
      <c r="T49" s="344"/>
      <c r="U49" s="344"/>
      <c r="V49" s="344"/>
      <c r="W49" s="344"/>
      <c r="X49" s="344"/>
      <c r="Y49" s="440"/>
    </row>
    <row r="50" spans="1:25">
      <c r="A50" s="357"/>
      <c r="B50" s="445"/>
      <c r="C50" s="358"/>
      <c r="D50" s="359"/>
      <c r="E50" s="445"/>
      <c r="F50" s="446"/>
      <c r="G50" s="448"/>
      <c r="H50" s="449"/>
      <c r="I50" s="360"/>
      <c r="J50" s="447"/>
      <c r="K50" s="357"/>
      <c r="L50" s="357"/>
      <c r="M50" s="357"/>
      <c r="N50" s="439"/>
      <c r="O50" s="344"/>
      <c r="P50" s="344"/>
      <c r="Q50" s="344"/>
      <c r="R50" s="344"/>
      <c r="S50" s="344"/>
      <c r="T50" s="344"/>
      <c r="U50" s="344"/>
      <c r="V50" s="344"/>
      <c r="W50" s="344"/>
      <c r="X50" s="344"/>
      <c r="Y50" s="440"/>
    </row>
    <row r="51" spans="1:25">
      <c r="A51" s="357"/>
      <c r="B51" s="445"/>
      <c r="C51" s="358"/>
      <c r="D51" s="359"/>
      <c r="E51" s="445"/>
      <c r="F51" s="446"/>
      <c r="G51" s="448"/>
      <c r="H51" s="449"/>
      <c r="I51" s="360"/>
      <c r="J51" s="447"/>
      <c r="K51" s="357"/>
      <c r="L51" s="357"/>
      <c r="M51" s="357"/>
      <c r="N51" s="439"/>
      <c r="O51" s="344"/>
      <c r="P51" s="344"/>
      <c r="Q51" s="344"/>
      <c r="R51" s="344"/>
      <c r="S51" s="344"/>
      <c r="T51" s="344"/>
      <c r="U51" s="344"/>
      <c r="V51" s="344"/>
      <c r="W51" s="344"/>
      <c r="X51" s="344"/>
      <c r="Y51" s="440"/>
    </row>
    <row r="52" spans="1:25">
      <c r="A52" s="357"/>
      <c r="B52" s="445"/>
      <c r="C52" s="358"/>
      <c r="D52" s="359"/>
      <c r="E52" s="445"/>
      <c r="F52" s="446"/>
      <c r="G52" s="448"/>
      <c r="H52" s="449"/>
      <c r="I52" s="360"/>
      <c r="J52" s="447"/>
      <c r="K52" s="357"/>
      <c r="L52" s="357"/>
      <c r="M52" s="357"/>
      <c r="N52" s="439"/>
      <c r="O52" s="344"/>
      <c r="P52" s="344"/>
      <c r="Q52" s="344"/>
      <c r="R52" s="344"/>
      <c r="S52" s="344"/>
      <c r="T52" s="344"/>
      <c r="U52" s="344"/>
      <c r="V52" s="344"/>
      <c r="W52" s="344"/>
      <c r="X52" s="344"/>
      <c r="Y52" s="440"/>
    </row>
    <row r="53" spans="1:25">
      <c r="A53" s="357"/>
      <c r="B53" s="445"/>
      <c r="C53" s="358"/>
      <c r="D53" s="359"/>
      <c r="E53" s="445"/>
      <c r="F53" s="446"/>
      <c r="G53" s="448"/>
      <c r="H53" s="449"/>
      <c r="I53" s="360"/>
      <c r="J53" s="447"/>
      <c r="K53" s="357"/>
      <c r="L53" s="357"/>
      <c r="M53" s="357"/>
      <c r="N53" s="439"/>
      <c r="O53" s="344"/>
      <c r="P53" s="344"/>
      <c r="Q53" s="344"/>
      <c r="R53" s="344"/>
      <c r="S53" s="344"/>
      <c r="T53" s="344"/>
      <c r="U53" s="344"/>
      <c r="V53" s="344"/>
      <c r="W53" s="344"/>
      <c r="X53" s="344"/>
      <c r="Y53" s="440"/>
    </row>
    <row r="54" spans="1:25">
      <c r="A54" s="357"/>
      <c r="B54" s="445"/>
      <c r="C54" s="358"/>
      <c r="D54" s="359"/>
      <c r="E54" s="445"/>
      <c r="F54" s="446"/>
      <c r="G54" s="448"/>
      <c r="H54" s="449"/>
      <c r="I54" s="360"/>
      <c r="J54" s="447"/>
      <c r="K54" s="357"/>
      <c r="L54" s="357"/>
      <c r="M54" s="357"/>
      <c r="N54" s="439"/>
      <c r="O54" s="344"/>
      <c r="P54" s="344"/>
      <c r="Q54" s="344"/>
      <c r="R54" s="344"/>
      <c r="S54" s="344"/>
      <c r="T54" s="344"/>
      <c r="U54" s="344"/>
      <c r="V54" s="344"/>
      <c r="W54" s="344"/>
      <c r="X54" s="344"/>
      <c r="Y54" s="440"/>
    </row>
    <row r="55" spans="1:25">
      <c r="A55" s="357"/>
      <c r="B55" s="445"/>
      <c r="C55" s="358"/>
      <c r="D55" s="359"/>
      <c r="E55" s="445"/>
      <c r="F55" s="446"/>
      <c r="G55" s="448"/>
      <c r="H55" s="449"/>
      <c r="I55" s="360"/>
      <c r="J55" s="447"/>
      <c r="K55" s="357"/>
      <c r="L55" s="357"/>
      <c r="M55" s="357"/>
      <c r="N55" s="439"/>
      <c r="O55" s="344"/>
      <c r="P55" s="344"/>
      <c r="Q55" s="344"/>
      <c r="R55" s="344"/>
      <c r="S55" s="344"/>
      <c r="T55" s="344"/>
      <c r="U55" s="344"/>
      <c r="V55" s="344"/>
      <c r="W55" s="344"/>
      <c r="X55" s="344"/>
      <c r="Y55" s="440"/>
    </row>
    <row r="56" spans="1:25">
      <c r="A56" s="357"/>
      <c r="B56" s="445"/>
      <c r="C56" s="358"/>
      <c r="D56" s="359"/>
      <c r="E56" s="445"/>
      <c r="F56" s="446"/>
      <c r="G56" s="448"/>
      <c r="H56" s="449"/>
      <c r="I56" s="360"/>
      <c r="J56" s="447"/>
      <c r="K56" s="357"/>
      <c r="L56" s="357"/>
      <c r="M56" s="357"/>
      <c r="N56" s="439"/>
      <c r="O56" s="344"/>
      <c r="P56" s="344"/>
      <c r="Q56" s="344"/>
      <c r="R56" s="344"/>
      <c r="S56" s="344"/>
      <c r="T56" s="344"/>
      <c r="U56" s="344"/>
      <c r="V56" s="344"/>
      <c r="W56" s="344"/>
      <c r="X56" s="344"/>
      <c r="Y56" s="440"/>
    </row>
    <row r="57" spans="1:25">
      <c r="A57" s="357"/>
      <c r="B57" s="445"/>
      <c r="C57" s="358"/>
      <c r="D57" s="359"/>
      <c r="E57" s="445"/>
      <c r="F57" s="446"/>
      <c r="G57" s="448"/>
      <c r="H57" s="449"/>
      <c r="I57" s="360"/>
      <c r="J57" s="447"/>
      <c r="K57" s="357"/>
      <c r="L57" s="357"/>
      <c r="M57" s="357"/>
      <c r="N57" s="439"/>
      <c r="O57" s="344"/>
      <c r="P57" s="344"/>
      <c r="Q57" s="344"/>
      <c r="R57" s="344"/>
      <c r="S57" s="344"/>
      <c r="T57" s="344"/>
      <c r="U57" s="344"/>
      <c r="V57" s="344"/>
      <c r="W57" s="344"/>
      <c r="X57" s="344"/>
      <c r="Y57" s="440"/>
    </row>
    <row r="58" spans="1:25">
      <c r="A58" s="357"/>
      <c r="B58" s="445"/>
      <c r="C58" s="358"/>
      <c r="D58" s="359"/>
      <c r="E58" s="445"/>
      <c r="F58" s="446"/>
      <c r="G58" s="448"/>
      <c r="H58" s="449"/>
      <c r="I58" s="360"/>
      <c r="J58" s="447"/>
      <c r="K58" s="357"/>
      <c r="L58" s="357"/>
      <c r="M58" s="357"/>
      <c r="N58" s="439"/>
      <c r="O58" s="344"/>
      <c r="P58" s="344"/>
      <c r="Q58" s="344"/>
      <c r="R58" s="344"/>
      <c r="S58" s="344"/>
      <c r="T58" s="344"/>
      <c r="U58" s="344"/>
      <c r="V58" s="344"/>
      <c r="W58" s="344"/>
      <c r="X58" s="344"/>
      <c r="Y58" s="440"/>
    </row>
    <row r="59" spans="1:25">
      <c r="A59" s="357"/>
      <c r="B59" s="445"/>
      <c r="C59" s="358"/>
      <c r="D59" s="359"/>
      <c r="E59" s="445"/>
      <c r="F59" s="446"/>
      <c r="G59" s="448"/>
      <c r="H59" s="449"/>
      <c r="I59" s="360"/>
      <c r="J59" s="447"/>
      <c r="K59" s="357"/>
      <c r="L59" s="357"/>
      <c r="M59" s="357"/>
      <c r="N59" s="439"/>
      <c r="O59" s="344"/>
      <c r="P59" s="344"/>
      <c r="Q59" s="344"/>
      <c r="R59" s="344"/>
      <c r="S59" s="344"/>
      <c r="T59" s="344"/>
      <c r="U59" s="344"/>
      <c r="V59" s="344"/>
      <c r="W59" s="344"/>
      <c r="X59" s="344"/>
      <c r="Y59" s="440"/>
    </row>
    <row r="60" spans="1:25">
      <c r="A60" s="357"/>
      <c r="B60" s="445"/>
      <c r="C60" s="358"/>
      <c r="D60" s="359"/>
      <c r="E60" s="445"/>
      <c r="F60" s="446"/>
      <c r="G60" s="448"/>
      <c r="H60" s="449"/>
      <c r="I60" s="360"/>
      <c r="J60" s="447"/>
      <c r="K60" s="357"/>
      <c r="L60" s="357"/>
      <c r="M60" s="357"/>
      <c r="N60" s="439"/>
      <c r="O60" s="344"/>
      <c r="P60" s="344"/>
      <c r="Q60" s="344"/>
      <c r="R60" s="344"/>
      <c r="S60" s="344"/>
      <c r="T60" s="344"/>
      <c r="U60" s="344"/>
      <c r="V60" s="344"/>
      <c r="W60" s="344"/>
      <c r="X60" s="344"/>
      <c r="Y60" s="440"/>
    </row>
    <row r="61" spans="1:25">
      <c r="A61" s="357"/>
      <c r="B61" s="445"/>
      <c r="C61" s="358"/>
      <c r="D61" s="359"/>
      <c r="E61" s="445"/>
      <c r="F61" s="446"/>
      <c r="G61" s="448"/>
      <c r="H61" s="449"/>
      <c r="I61" s="360"/>
      <c r="J61" s="447"/>
      <c r="K61" s="357"/>
      <c r="L61" s="357"/>
      <c r="M61" s="357"/>
      <c r="N61" s="439"/>
      <c r="O61" s="344"/>
      <c r="P61" s="344"/>
      <c r="Q61" s="344"/>
      <c r="R61" s="344"/>
      <c r="S61" s="344"/>
      <c r="T61" s="344"/>
      <c r="U61" s="344"/>
      <c r="V61" s="344"/>
      <c r="W61" s="344"/>
      <c r="X61" s="344"/>
      <c r="Y61" s="440"/>
    </row>
    <row r="62" spans="1:25">
      <c r="A62" s="357"/>
      <c r="B62" s="450"/>
      <c r="C62" s="361"/>
      <c r="D62" s="359"/>
      <c r="E62" s="357"/>
      <c r="F62" s="446"/>
      <c r="G62" s="362"/>
      <c r="H62" s="363"/>
      <c r="I62" s="360"/>
      <c r="J62" s="451"/>
      <c r="K62" s="357"/>
      <c r="L62" s="357"/>
      <c r="M62" s="357"/>
      <c r="N62" s="439"/>
      <c r="O62" s="344"/>
      <c r="P62" s="344"/>
      <c r="Q62" s="344"/>
      <c r="R62" s="344"/>
      <c r="S62" s="344"/>
      <c r="T62" s="344"/>
      <c r="U62" s="344"/>
      <c r="V62" s="344"/>
      <c r="W62" s="344"/>
      <c r="X62" s="344"/>
      <c r="Y62" s="440"/>
    </row>
    <row r="63" spans="1:25">
      <c r="A63" s="357"/>
      <c r="B63" s="450"/>
      <c r="C63" s="361"/>
      <c r="D63" s="359"/>
      <c r="E63" s="357"/>
      <c r="F63" s="446"/>
      <c r="G63" s="362"/>
      <c r="H63" s="363"/>
      <c r="I63" s="360"/>
      <c r="J63" s="452"/>
      <c r="K63" s="357"/>
      <c r="L63" s="357"/>
      <c r="M63" s="357"/>
      <c r="N63" s="439"/>
      <c r="O63" s="344"/>
      <c r="P63" s="344"/>
      <c r="Q63" s="344"/>
      <c r="R63" s="344"/>
      <c r="S63" s="344"/>
      <c r="T63" s="344"/>
      <c r="U63" s="344"/>
      <c r="V63" s="344"/>
      <c r="W63" s="344"/>
      <c r="X63" s="344"/>
      <c r="Y63" s="440"/>
    </row>
    <row r="64" spans="1:25">
      <c r="A64" s="357"/>
      <c r="B64" s="450"/>
      <c r="C64" s="361"/>
      <c r="D64" s="359"/>
      <c r="E64" s="357"/>
      <c r="F64" s="446"/>
      <c r="G64" s="362"/>
      <c r="H64" s="363"/>
      <c r="I64" s="360"/>
      <c r="J64" s="451"/>
      <c r="K64" s="357"/>
      <c r="L64" s="357"/>
      <c r="M64" s="357"/>
      <c r="N64" s="439"/>
      <c r="O64" s="344"/>
      <c r="P64" s="344"/>
      <c r="Q64" s="344"/>
      <c r="R64" s="344"/>
      <c r="S64" s="344"/>
      <c r="T64" s="344"/>
      <c r="U64" s="344"/>
      <c r="V64" s="344"/>
      <c r="W64" s="344"/>
      <c r="X64" s="344"/>
      <c r="Y64" s="440"/>
    </row>
    <row r="65" spans="1:25">
      <c r="A65" s="357"/>
      <c r="B65" s="450"/>
      <c r="C65" s="361"/>
      <c r="D65" s="359"/>
      <c r="E65" s="357"/>
      <c r="F65" s="446"/>
      <c r="G65" s="362"/>
      <c r="H65" s="363"/>
      <c r="I65" s="360"/>
      <c r="J65" s="452"/>
      <c r="K65" s="357"/>
      <c r="L65" s="357"/>
      <c r="M65" s="357"/>
      <c r="N65" s="439"/>
      <c r="O65" s="344"/>
      <c r="P65" s="344"/>
      <c r="Q65" s="344"/>
      <c r="R65" s="344"/>
      <c r="S65" s="344"/>
      <c r="T65" s="344"/>
      <c r="U65" s="344"/>
      <c r="V65" s="344"/>
      <c r="W65" s="344"/>
      <c r="X65" s="344"/>
      <c r="Y65" s="440"/>
    </row>
    <row r="66" spans="1:25">
      <c r="A66" s="357"/>
      <c r="B66" s="450"/>
      <c r="C66" s="361"/>
      <c r="D66" s="359"/>
      <c r="E66" s="357"/>
      <c r="F66" s="446"/>
      <c r="G66" s="362"/>
      <c r="H66" s="363"/>
      <c r="I66" s="360"/>
      <c r="J66" s="452"/>
      <c r="K66" s="357"/>
      <c r="L66" s="357"/>
      <c r="M66" s="357"/>
      <c r="N66" s="439"/>
      <c r="O66" s="344"/>
      <c r="P66" s="344"/>
      <c r="Q66" s="344"/>
      <c r="R66" s="344"/>
      <c r="S66" s="344"/>
      <c r="T66" s="344"/>
      <c r="U66" s="344"/>
      <c r="V66" s="344"/>
      <c r="W66" s="344"/>
      <c r="X66" s="344"/>
      <c r="Y66" s="440"/>
    </row>
    <row r="67" spans="1:25">
      <c r="A67" s="357"/>
      <c r="B67" s="450"/>
      <c r="C67" s="361"/>
      <c r="D67" s="359"/>
      <c r="E67" s="357"/>
      <c r="F67" s="446"/>
      <c r="G67" s="362"/>
      <c r="H67" s="363"/>
      <c r="I67" s="360"/>
      <c r="J67" s="452"/>
      <c r="K67" s="357"/>
      <c r="L67" s="357"/>
      <c r="M67" s="357"/>
      <c r="N67" s="439"/>
      <c r="O67" s="344"/>
      <c r="P67" s="344"/>
      <c r="Q67" s="344"/>
      <c r="R67" s="344"/>
      <c r="S67" s="344"/>
      <c r="T67" s="344"/>
      <c r="U67" s="344"/>
      <c r="V67" s="344"/>
      <c r="W67" s="344"/>
      <c r="X67" s="344"/>
      <c r="Y67" s="440"/>
    </row>
    <row r="68" spans="1:25">
      <c r="A68" s="357"/>
      <c r="B68" s="450"/>
      <c r="C68" s="361"/>
      <c r="D68" s="359"/>
      <c r="E68" s="357"/>
      <c r="F68" s="446"/>
      <c r="G68" s="362"/>
      <c r="H68" s="363"/>
      <c r="I68" s="360"/>
      <c r="J68" s="452"/>
      <c r="K68" s="357"/>
      <c r="L68" s="357"/>
      <c r="M68" s="357"/>
      <c r="N68" s="439"/>
      <c r="O68" s="344"/>
      <c r="P68" s="344"/>
      <c r="Q68" s="344"/>
      <c r="R68" s="344"/>
      <c r="S68" s="344"/>
      <c r="T68" s="344"/>
      <c r="U68" s="344"/>
      <c r="V68" s="344"/>
      <c r="W68" s="344"/>
      <c r="X68" s="344"/>
      <c r="Y68" s="440"/>
    </row>
    <row r="69" spans="1:25">
      <c r="A69" s="357"/>
      <c r="B69" s="450"/>
      <c r="C69" s="361"/>
      <c r="D69" s="359"/>
      <c r="E69" s="357"/>
      <c r="F69" s="446"/>
      <c r="G69" s="362"/>
      <c r="H69" s="363"/>
      <c r="I69" s="360"/>
      <c r="J69" s="452"/>
      <c r="K69" s="357"/>
      <c r="L69" s="357"/>
      <c r="M69" s="357"/>
      <c r="N69" s="439"/>
      <c r="O69" s="344"/>
      <c r="P69" s="344"/>
      <c r="Q69" s="344"/>
      <c r="R69" s="344"/>
      <c r="S69" s="344"/>
      <c r="T69" s="344"/>
      <c r="U69" s="344"/>
      <c r="V69" s="344"/>
      <c r="W69" s="344"/>
      <c r="X69" s="344"/>
      <c r="Y69" s="440"/>
    </row>
    <row r="70" spans="1:25">
      <c r="A70" s="357"/>
      <c r="B70" s="450"/>
      <c r="C70" s="361"/>
      <c r="D70" s="359"/>
      <c r="E70" s="357"/>
      <c r="F70" s="446"/>
      <c r="G70" s="362"/>
      <c r="H70" s="363"/>
      <c r="I70" s="360"/>
      <c r="J70" s="452"/>
      <c r="K70" s="357"/>
      <c r="L70" s="357"/>
      <c r="M70" s="357"/>
      <c r="N70" s="439"/>
      <c r="O70" s="344"/>
      <c r="P70" s="344"/>
      <c r="Q70" s="344"/>
      <c r="R70" s="344"/>
      <c r="S70" s="344"/>
      <c r="T70" s="344"/>
      <c r="U70" s="344"/>
      <c r="V70" s="344"/>
      <c r="W70" s="344"/>
      <c r="X70" s="344"/>
      <c r="Y70" s="440"/>
    </row>
    <row r="71" spans="1:25" ht="15.75" thickBot="1">
      <c r="A71" s="357"/>
      <c r="B71" s="450"/>
      <c r="C71" s="361"/>
      <c r="D71" s="359"/>
      <c r="E71" s="357"/>
      <c r="F71" s="446"/>
      <c r="G71" s="362"/>
      <c r="H71" s="363"/>
      <c r="I71" s="360"/>
      <c r="J71" s="452"/>
      <c r="K71" s="357"/>
      <c r="L71" s="357"/>
      <c r="M71" s="357"/>
      <c r="N71" s="453"/>
      <c r="O71" s="454"/>
      <c r="P71" s="454"/>
      <c r="Q71" s="454"/>
      <c r="R71" s="454"/>
      <c r="S71" s="454"/>
      <c r="T71" s="454"/>
      <c r="U71" s="454"/>
      <c r="V71" s="454"/>
      <c r="W71" s="454"/>
      <c r="X71" s="454"/>
      <c r="Y71" s="455"/>
    </row>
  </sheetData>
  <mergeCells count="38">
    <mergeCell ref="O9:P9"/>
    <mergeCell ref="G1:G4"/>
    <mergeCell ref="H1:H4"/>
    <mergeCell ref="I1:I4"/>
    <mergeCell ref="J1:J4"/>
    <mergeCell ref="O5:P5"/>
    <mergeCell ref="O6:P6"/>
    <mergeCell ref="O7:P7"/>
    <mergeCell ref="O8:P8"/>
    <mergeCell ref="A1:A4"/>
    <mergeCell ref="B1:B4"/>
    <mergeCell ref="D1:D4"/>
    <mergeCell ref="E1:E4"/>
    <mergeCell ref="F1:F4"/>
    <mergeCell ref="C1:C4"/>
    <mergeCell ref="Q3:Y3"/>
    <mergeCell ref="K1:K4"/>
    <mergeCell ref="P1:P2"/>
    <mergeCell ref="N1:O2"/>
    <mergeCell ref="N3:P3"/>
    <mergeCell ref="O4:P4"/>
    <mergeCell ref="O10:P10"/>
    <mergeCell ref="O11:P11"/>
    <mergeCell ref="O12:P12"/>
    <mergeCell ref="O13:P13"/>
    <mergeCell ref="O14:P14"/>
    <mergeCell ref="O15:P15"/>
    <mergeCell ref="O16:P16"/>
    <mergeCell ref="O17:P17"/>
    <mergeCell ref="O18:P18"/>
    <mergeCell ref="O19:P19"/>
    <mergeCell ref="O25:P25"/>
    <mergeCell ref="O26:P26"/>
    <mergeCell ref="O20:P20"/>
    <mergeCell ref="O21:P21"/>
    <mergeCell ref="O22:P22"/>
    <mergeCell ref="O23:P23"/>
    <mergeCell ref="O24:P24"/>
  </mergeCells>
  <conditionalFormatting sqref="O27:Y71">
    <cfRule type="cellIs" dxfId="6" priority="3" operator="between">
      <formula>6</formula>
      <formula>0.5</formula>
    </cfRule>
    <cfRule type="cellIs" dxfId="5" priority="4" operator="between">
      <formula>12</formula>
      <formula>0.1</formula>
    </cfRule>
  </conditionalFormatting>
  <conditionalFormatting sqref="Q5:Y8 Q9:R10 T9:Y10 Q11:Y26">
    <cfRule type="cellIs" dxfId="4" priority="8" operator="between">
      <formula>12</formula>
      <formula>0.1</formula>
    </cfRule>
  </conditionalFormatting>
  <conditionalFormatting sqref="Q5:Y8 T9:Y10 Q11:Y26 Q9:R10">
    <cfRule type="cellIs" dxfId="3" priority="7" operator="between">
      <formula>6</formula>
      <formula>0.5</formula>
    </cfRule>
  </conditionalFormatting>
  <conditionalFormatting sqref="Q5:Y26">
    <cfRule type="notContainsBlanks" dxfId="2" priority="10">
      <formula>LEN(TRIM(Q5))&gt;0</formula>
    </cfRule>
  </conditionalFormatting>
  <conditionalFormatting sqref="V7:V19">
    <cfRule type="cellIs" dxfId="1" priority="2" operator="between">
      <formula>1</formula>
      <formula>14</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workbookViewId="0">
      <selection activeCell="I6" sqref="I6"/>
    </sheetView>
  </sheetViews>
  <sheetFormatPr defaultColWidth="9.140625" defaultRowHeight="12.75"/>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c r="A1" s="5" t="s">
        <v>93</v>
      </c>
      <c r="B1" s="5"/>
      <c r="C1" s="6"/>
      <c r="D1" s="6"/>
      <c r="E1" s="7"/>
      <c r="F1" s="7"/>
      <c r="G1" s="7"/>
      <c r="H1" s="7"/>
      <c r="I1" s="8" t="s">
        <v>94</v>
      </c>
      <c r="J1" s="7"/>
      <c r="K1" s="7"/>
      <c r="U1" s="9"/>
      <c r="AE1" s="7"/>
      <c r="AF1" s="7"/>
    </row>
    <row r="2" spans="1:32" ht="13.5" thickBot="1">
      <c r="A2" s="11" t="s">
        <v>95</v>
      </c>
      <c r="B2" s="11"/>
      <c r="C2" s="7"/>
      <c r="D2" s="7"/>
      <c r="E2" s="7"/>
      <c r="F2" s="7"/>
      <c r="G2" s="7"/>
      <c r="H2" s="7"/>
      <c r="I2" s="7"/>
      <c r="J2" s="7"/>
      <c r="K2" s="7"/>
      <c r="AE2" s="7"/>
      <c r="AF2" s="7"/>
    </row>
    <row r="3" spans="1:32" ht="13.5" thickTop="1">
      <c r="A3" s="12" t="s">
        <v>72</v>
      </c>
      <c r="B3" s="13">
        <v>45418</v>
      </c>
      <c r="C3" s="13">
        <v>45432</v>
      </c>
      <c r="D3" s="14">
        <v>45081</v>
      </c>
      <c r="E3" s="14">
        <v>45456</v>
      </c>
      <c r="F3" s="14">
        <v>45467</v>
      </c>
      <c r="G3" s="14">
        <v>45502</v>
      </c>
      <c r="H3" s="13">
        <v>45509</v>
      </c>
      <c r="I3" s="14">
        <v>45517</v>
      </c>
      <c r="J3" s="14"/>
      <c r="K3" s="14"/>
      <c r="L3" s="14"/>
      <c r="M3" s="14"/>
      <c r="N3" s="14"/>
      <c r="O3" s="14"/>
      <c r="P3" s="14"/>
      <c r="Q3" s="14"/>
      <c r="R3" s="14"/>
      <c r="S3" s="15">
        <v>2023</v>
      </c>
      <c r="T3" s="16"/>
      <c r="U3" s="16"/>
      <c r="V3" s="17"/>
      <c r="W3" s="17"/>
      <c r="X3" s="17"/>
      <c r="Y3" s="17"/>
      <c r="Z3" s="18"/>
      <c r="AA3" s="19"/>
      <c r="AB3" s="19"/>
      <c r="AC3" s="19"/>
      <c r="AD3" s="20"/>
      <c r="AE3" s="20"/>
      <c r="AF3" s="21"/>
    </row>
    <row r="4" spans="1:32">
      <c r="A4" s="456" t="s">
        <v>96</v>
      </c>
      <c r="B4" s="457" t="s">
        <v>97</v>
      </c>
      <c r="C4" s="457" t="s">
        <v>97</v>
      </c>
      <c r="D4" s="457" t="s">
        <v>97</v>
      </c>
      <c r="E4" s="457" t="s">
        <v>97</v>
      </c>
      <c r="F4" s="457" t="s">
        <v>98</v>
      </c>
      <c r="G4" s="457" t="s">
        <v>97</v>
      </c>
      <c r="H4" s="457" t="s">
        <v>97</v>
      </c>
      <c r="I4" s="457" t="s">
        <v>97</v>
      </c>
      <c r="J4" s="457"/>
      <c r="K4" s="457"/>
      <c r="L4" s="457"/>
      <c r="M4" s="457"/>
      <c r="N4" s="457"/>
      <c r="O4" s="457"/>
      <c r="P4" s="457"/>
      <c r="Q4" s="457"/>
      <c r="R4" s="457"/>
      <c r="S4" s="458"/>
      <c r="T4" s="459"/>
      <c r="U4" s="459"/>
      <c r="V4" s="460"/>
      <c r="W4" s="460"/>
      <c r="X4" s="460"/>
      <c r="Y4" s="460"/>
      <c r="Z4" s="461"/>
      <c r="AA4" s="462"/>
      <c r="AB4" s="462"/>
      <c r="AC4" s="462"/>
      <c r="AD4" s="463"/>
      <c r="AE4" s="463"/>
      <c r="AF4" s="464"/>
    </row>
    <row r="5" spans="1:32">
      <c r="A5" s="456" t="s">
        <v>99</v>
      </c>
      <c r="B5" s="457" t="s">
        <v>100</v>
      </c>
      <c r="C5" s="457" t="s">
        <v>101</v>
      </c>
      <c r="D5" s="457" t="s">
        <v>101</v>
      </c>
      <c r="E5" s="457" t="s">
        <v>102</v>
      </c>
      <c r="F5" s="457" t="s">
        <v>100</v>
      </c>
      <c r="G5" s="457" t="s">
        <v>101</v>
      </c>
      <c r="H5" s="457" t="s">
        <v>101</v>
      </c>
      <c r="I5" s="457" t="s">
        <v>102</v>
      </c>
      <c r="J5" s="457"/>
      <c r="K5" s="457"/>
      <c r="L5" s="457"/>
      <c r="M5" s="457"/>
      <c r="N5" s="457"/>
      <c r="O5" s="457"/>
      <c r="P5" s="457"/>
      <c r="Q5" s="457"/>
      <c r="R5" s="457"/>
      <c r="S5" s="465" t="s">
        <v>103</v>
      </c>
      <c r="T5" s="466"/>
      <c r="U5" s="467"/>
      <c r="V5" s="467"/>
      <c r="W5" s="467"/>
      <c r="X5" s="467"/>
      <c r="Y5" s="467"/>
      <c r="Z5" s="468"/>
      <c r="AA5" s="469"/>
      <c r="AB5" s="469"/>
      <c r="AC5" s="470"/>
      <c r="AD5" s="470"/>
      <c r="AE5" s="470"/>
      <c r="AF5" s="471"/>
    </row>
    <row r="6" spans="1:32" ht="13.5" thickBot="1">
      <c r="A6" s="472" t="s">
        <v>104</v>
      </c>
      <c r="B6" s="473">
        <v>6301</v>
      </c>
      <c r="C6" s="473">
        <v>6697</v>
      </c>
      <c r="D6" s="473">
        <v>9018</v>
      </c>
      <c r="E6" s="473">
        <v>9899</v>
      </c>
      <c r="F6" s="473">
        <v>12565</v>
      </c>
      <c r="G6" s="473">
        <v>13254</v>
      </c>
      <c r="H6" s="473">
        <v>12657</v>
      </c>
      <c r="I6" s="473">
        <v>12115</v>
      </c>
      <c r="J6" s="473"/>
      <c r="K6" s="473"/>
      <c r="L6" s="473"/>
      <c r="M6" s="473"/>
      <c r="N6" s="473"/>
      <c r="O6" s="473"/>
      <c r="P6" s="473"/>
      <c r="Q6" s="473"/>
      <c r="R6" s="473"/>
      <c r="S6" s="22" t="s">
        <v>105</v>
      </c>
      <c r="T6" s="474"/>
      <c r="U6" s="475"/>
      <c r="V6" s="475"/>
      <c r="W6" s="475"/>
      <c r="X6" s="475"/>
      <c r="Y6" s="476"/>
      <c r="Z6" s="477"/>
      <c r="AA6" s="478"/>
      <c r="AB6" s="478"/>
      <c r="AC6" s="479"/>
      <c r="AD6" s="470"/>
      <c r="AE6" s="470"/>
      <c r="AF6" s="471"/>
    </row>
    <row r="7" spans="1:32" ht="13.5" thickBot="1">
      <c r="A7" s="480" t="s">
        <v>106</v>
      </c>
      <c r="B7" s="481" t="s">
        <v>107</v>
      </c>
      <c r="C7" s="481" t="s">
        <v>107</v>
      </c>
      <c r="D7" s="481" t="s">
        <v>107</v>
      </c>
      <c r="E7" s="481" t="s">
        <v>107</v>
      </c>
      <c r="F7" s="481" t="s">
        <v>107</v>
      </c>
      <c r="G7" s="481" t="s">
        <v>107</v>
      </c>
      <c r="H7" s="481" t="s">
        <v>107</v>
      </c>
      <c r="I7" s="481" t="s">
        <v>107</v>
      </c>
      <c r="J7" s="481"/>
      <c r="K7" s="481"/>
      <c r="L7" s="481"/>
      <c r="M7" s="481"/>
      <c r="N7" s="481"/>
      <c r="O7" s="481"/>
      <c r="P7" s="481"/>
      <c r="Q7" s="481"/>
      <c r="R7" s="481"/>
      <c r="S7" s="23" t="s">
        <v>108</v>
      </c>
      <c r="T7" s="24" t="s">
        <v>109</v>
      </c>
      <c r="U7" s="23" t="s">
        <v>110</v>
      </c>
      <c r="V7" s="23" t="s">
        <v>111</v>
      </c>
      <c r="W7" s="25" t="s">
        <v>112</v>
      </c>
      <c r="X7" s="25" t="s">
        <v>111</v>
      </c>
      <c r="Y7" s="23" t="s">
        <v>113</v>
      </c>
      <c r="Z7" s="23" t="s">
        <v>109</v>
      </c>
      <c r="AA7" s="23" t="s">
        <v>114</v>
      </c>
      <c r="AB7" s="24" t="s">
        <v>111</v>
      </c>
      <c r="AC7" s="482"/>
      <c r="AD7" s="470"/>
      <c r="AE7" s="470"/>
      <c r="AF7" s="471"/>
    </row>
    <row r="8" spans="1:32">
      <c r="A8" s="26" t="s">
        <v>115</v>
      </c>
      <c r="B8" s="483">
        <v>0</v>
      </c>
      <c r="C8" s="483">
        <v>1</v>
      </c>
      <c r="D8" s="484">
        <v>3</v>
      </c>
      <c r="E8" s="484">
        <v>2</v>
      </c>
      <c r="F8" s="484">
        <v>0</v>
      </c>
      <c r="G8" s="484">
        <v>0</v>
      </c>
      <c r="H8" s="483">
        <v>0</v>
      </c>
      <c r="I8" s="484">
        <v>0</v>
      </c>
      <c r="J8" s="484"/>
      <c r="K8" s="484"/>
      <c r="L8" s="484"/>
      <c r="M8" s="484"/>
      <c r="N8" s="484"/>
      <c r="O8" s="485"/>
      <c r="P8" s="485"/>
      <c r="Q8" s="485"/>
      <c r="R8" s="485"/>
      <c r="S8" s="27" t="s">
        <v>116</v>
      </c>
      <c r="T8" s="27" t="s">
        <v>116</v>
      </c>
      <c r="U8" s="486">
        <f t="shared" ref="U8:U14" si="0">SUM(B8:N8)</f>
        <v>6</v>
      </c>
      <c r="V8" s="487">
        <f>U8/U21</f>
        <v>0.25</v>
      </c>
      <c r="W8" s="28">
        <f>O8</f>
        <v>0</v>
      </c>
      <c r="X8" s="29">
        <f>W8/W$73</f>
        <v>0</v>
      </c>
      <c r="Y8" s="27">
        <f>SUM(P8:R8)</f>
        <v>0</v>
      </c>
      <c r="Z8" s="30">
        <f t="shared" ref="Z8:Z20" si="1">Y8/Y$73</f>
        <v>0</v>
      </c>
      <c r="AA8" s="488">
        <f>SUM(S8,U8,W8)</f>
        <v>6</v>
      </c>
      <c r="AB8" s="489">
        <f t="shared" ref="AB8:AB20" si="2">AA8/AA$100</f>
        <v>3.9138943248532287E-3</v>
      </c>
      <c r="AC8" s="490" t="s">
        <v>115</v>
      </c>
      <c r="AD8" s="491"/>
      <c r="AE8" s="491"/>
      <c r="AF8" s="492"/>
    </row>
    <row r="9" spans="1:32">
      <c r="A9" s="493" t="s">
        <v>117</v>
      </c>
      <c r="B9" s="483">
        <v>0</v>
      </c>
      <c r="C9" s="483">
        <v>2</v>
      </c>
      <c r="D9" s="485">
        <v>1</v>
      </c>
      <c r="E9" s="485">
        <v>1</v>
      </c>
      <c r="F9" s="485">
        <v>4</v>
      </c>
      <c r="G9" s="485">
        <v>4</v>
      </c>
      <c r="H9" s="483">
        <v>0</v>
      </c>
      <c r="I9" s="485">
        <v>3</v>
      </c>
      <c r="J9" s="485"/>
      <c r="K9" s="485"/>
      <c r="L9" s="485"/>
      <c r="M9" s="485"/>
      <c r="N9" s="485"/>
      <c r="O9" s="485"/>
      <c r="P9" s="485"/>
      <c r="Q9" s="485"/>
      <c r="R9" s="485"/>
      <c r="S9" s="27" t="s">
        <v>116</v>
      </c>
      <c r="T9" s="27" t="s">
        <v>116</v>
      </c>
      <c r="U9" s="486">
        <f t="shared" si="0"/>
        <v>15</v>
      </c>
      <c r="V9" s="487">
        <f>U9/U21</f>
        <v>0.625</v>
      </c>
      <c r="W9" s="28">
        <f t="shared" ref="W9" si="3">O9</f>
        <v>0</v>
      </c>
      <c r="X9" s="29">
        <f>W9/W$73</f>
        <v>0</v>
      </c>
      <c r="Y9" s="27">
        <f t="shared" ref="Y9:Y20" si="4">SUM(P9:R9)</f>
        <v>0</v>
      </c>
      <c r="Z9" s="30">
        <f t="shared" si="1"/>
        <v>0</v>
      </c>
      <c r="AA9" s="488">
        <f t="shared" ref="AA9:AA20" si="5">SUM(S9,U9,W9)</f>
        <v>15</v>
      </c>
      <c r="AB9" s="489">
        <f t="shared" si="2"/>
        <v>9.7847358121330719E-3</v>
      </c>
      <c r="AC9" s="490" t="s">
        <v>117</v>
      </c>
      <c r="AD9" s="491"/>
      <c r="AE9" s="491"/>
      <c r="AF9" s="492"/>
    </row>
    <row r="10" spans="1:32">
      <c r="A10" s="493" t="s">
        <v>118</v>
      </c>
      <c r="B10" s="483">
        <v>0</v>
      </c>
      <c r="C10" s="483">
        <v>1</v>
      </c>
      <c r="D10" s="485">
        <v>1</v>
      </c>
      <c r="E10" s="485">
        <v>0</v>
      </c>
      <c r="F10" s="485">
        <v>0</v>
      </c>
      <c r="G10" s="485">
        <v>0</v>
      </c>
      <c r="H10" s="483">
        <v>0</v>
      </c>
      <c r="I10" s="485">
        <v>1</v>
      </c>
      <c r="J10" s="485"/>
      <c r="K10" s="485"/>
      <c r="L10" s="485"/>
      <c r="M10" s="485"/>
      <c r="N10" s="485"/>
      <c r="O10" s="485"/>
      <c r="P10" s="485"/>
      <c r="Q10" s="485"/>
      <c r="R10" s="485"/>
      <c r="S10" s="27" t="s">
        <v>116</v>
      </c>
      <c r="T10" s="27" t="s">
        <v>116</v>
      </c>
      <c r="U10" s="486">
        <f t="shared" si="0"/>
        <v>3</v>
      </c>
      <c r="V10" s="487">
        <f>U10/U21</f>
        <v>0.125</v>
      </c>
      <c r="W10" s="28">
        <f>O10</f>
        <v>0</v>
      </c>
      <c r="X10" s="29">
        <v>0</v>
      </c>
      <c r="Y10" s="27">
        <f t="shared" si="4"/>
        <v>0</v>
      </c>
      <c r="Z10" s="30">
        <f t="shared" si="1"/>
        <v>0</v>
      </c>
      <c r="AA10" s="488">
        <f t="shared" si="5"/>
        <v>3</v>
      </c>
      <c r="AB10" s="489">
        <f t="shared" si="2"/>
        <v>1.9569471624266144E-3</v>
      </c>
      <c r="AC10" s="494" t="s">
        <v>118</v>
      </c>
      <c r="AD10" s="491"/>
      <c r="AE10" s="491"/>
      <c r="AF10" s="492"/>
    </row>
    <row r="11" spans="1:32">
      <c r="A11" s="493" t="s">
        <v>119</v>
      </c>
      <c r="B11" s="483">
        <v>0</v>
      </c>
      <c r="C11" s="483">
        <v>0</v>
      </c>
      <c r="D11" s="485">
        <v>0</v>
      </c>
      <c r="E11" s="485">
        <v>0</v>
      </c>
      <c r="F11" s="485">
        <v>0</v>
      </c>
      <c r="G11" s="485">
        <v>0</v>
      </c>
      <c r="H11" s="483">
        <v>0</v>
      </c>
      <c r="I11" s="495">
        <v>0</v>
      </c>
      <c r="J11" s="485"/>
      <c r="K11" s="485"/>
      <c r="L11" s="485"/>
      <c r="M11" s="485"/>
      <c r="N11" s="485"/>
      <c r="O11" s="485"/>
      <c r="P11" s="485"/>
      <c r="Q11" s="485"/>
      <c r="R11" s="485"/>
      <c r="S11" s="27" t="s">
        <v>116</v>
      </c>
      <c r="T11" s="27" t="s">
        <v>116</v>
      </c>
      <c r="U11" s="486">
        <f t="shared" si="0"/>
        <v>0</v>
      </c>
      <c r="V11" s="487">
        <f>U11/U$100</f>
        <v>0</v>
      </c>
      <c r="W11" s="28">
        <f t="shared" ref="W11:W20" si="6">O11</f>
        <v>0</v>
      </c>
      <c r="X11" s="29">
        <f>W11/W$73</f>
        <v>0</v>
      </c>
      <c r="Y11" s="27">
        <f t="shared" si="4"/>
        <v>0</v>
      </c>
      <c r="Z11" s="30">
        <f t="shared" si="1"/>
        <v>0</v>
      </c>
      <c r="AA11" s="488">
        <f t="shared" si="5"/>
        <v>0</v>
      </c>
      <c r="AB11" s="489">
        <f t="shared" si="2"/>
        <v>0</v>
      </c>
      <c r="AC11" s="494" t="s">
        <v>119</v>
      </c>
      <c r="AD11" s="491"/>
      <c r="AE11" s="491"/>
      <c r="AF11" s="492"/>
    </row>
    <row r="12" spans="1:32">
      <c r="A12" s="493" t="s">
        <v>120</v>
      </c>
      <c r="B12" s="483">
        <v>0</v>
      </c>
      <c r="C12" s="483">
        <v>0</v>
      </c>
      <c r="D12" s="485">
        <v>0</v>
      </c>
      <c r="E12" s="485">
        <v>0</v>
      </c>
      <c r="F12" s="485">
        <v>0</v>
      </c>
      <c r="G12" s="485">
        <v>0</v>
      </c>
      <c r="H12" s="483">
        <v>0</v>
      </c>
      <c r="I12" s="495">
        <v>0</v>
      </c>
      <c r="J12" s="485"/>
      <c r="K12" s="485"/>
      <c r="L12" s="485"/>
      <c r="M12" s="485"/>
      <c r="N12" s="485"/>
      <c r="O12" s="485"/>
      <c r="P12" s="485"/>
      <c r="Q12" s="485"/>
      <c r="R12" s="485"/>
      <c r="S12" s="27" t="s">
        <v>116</v>
      </c>
      <c r="T12" s="27" t="s">
        <v>116</v>
      </c>
      <c r="U12" s="486">
        <f t="shared" si="0"/>
        <v>0</v>
      </c>
      <c r="V12" s="487">
        <f>U12/U$100</f>
        <v>0</v>
      </c>
      <c r="W12" s="28">
        <f t="shared" si="6"/>
        <v>0</v>
      </c>
      <c r="X12" s="29">
        <f>W12/W$73</f>
        <v>0</v>
      </c>
      <c r="Y12" s="27">
        <f t="shared" si="4"/>
        <v>0</v>
      </c>
      <c r="Z12" s="30">
        <f t="shared" si="1"/>
        <v>0</v>
      </c>
      <c r="AA12" s="488">
        <f t="shared" si="5"/>
        <v>0</v>
      </c>
      <c r="AB12" s="489">
        <f t="shared" si="2"/>
        <v>0</v>
      </c>
      <c r="AC12" s="494" t="s">
        <v>120</v>
      </c>
      <c r="AD12" s="491"/>
      <c r="AE12" s="491"/>
      <c r="AF12" s="492"/>
    </row>
    <row r="13" spans="1:32">
      <c r="A13" s="493" t="s">
        <v>121</v>
      </c>
      <c r="B13" s="483">
        <v>0</v>
      </c>
      <c r="C13" s="483">
        <v>0</v>
      </c>
      <c r="D13" s="485">
        <v>0</v>
      </c>
      <c r="E13" s="485">
        <v>0</v>
      </c>
      <c r="F13" s="485">
        <v>0</v>
      </c>
      <c r="G13" s="485">
        <v>0</v>
      </c>
      <c r="H13" s="483">
        <v>0</v>
      </c>
      <c r="I13" s="495">
        <v>0</v>
      </c>
      <c r="J13" s="485"/>
      <c r="K13" s="485"/>
      <c r="L13" s="485"/>
      <c r="M13" s="485"/>
      <c r="N13" s="485"/>
      <c r="O13" s="485"/>
      <c r="P13" s="485"/>
      <c r="Q13" s="485"/>
      <c r="R13" s="485"/>
      <c r="S13" s="27" t="s">
        <v>116</v>
      </c>
      <c r="T13" s="27" t="s">
        <v>116</v>
      </c>
      <c r="U13" s="486">
        <f t="shared" si="0"/>
        <v>0</v>
      </c>
      <c r="V13" s="487">
        <f>U13/U$100</f>
        <v>0</v>
      </c>
      <c r="W13" s="28">
        <f t="shared" si="6"/>
        <v>0</v>
      </c>
      <c r="X13" s="29">
        <f>W13/W$73</f>
        <v>0</v>
      </c>
      <c r="Y13" s="27">
        <f t="shared" si="4"/>
        <v>0</v>
      </c>
      <c r="Z13" s="30">
        <f t="shared" si="1"/>
        <v>0</v>
      </c>
      <c r="AA13" s="488">
        <f t="shared" si="5"/>
        <v>0</v>
      </c>
      <c r="AB13" s="489">
        <f t="shared" si="2"/>
        <v>0</v>
      </c>
      <c r="AC13" s="494" t="s">
        <v>121</v>
      </c>
      <c r="AD13" s="491"/>
      <c r="AE13" s="491"/>
      <c r="AF13" s="492"/>
    </row>
    <row r="14" spans="1:32">
      <c r="A14" s="493" t="s">
        <v>122</v>
      </c>
      <c r="B14" s="495" t="s">
        <v>123</v>
      </c>
      <c r="C14" s="495">
        <v>0</v>
      </c>
      <c r="D14" s="485" t="s">
        <v>123</v>
      </c>
      <c r="E14" s="485" t="s">
        <v>123</v>
      </c>
      <c r="F14" s="485" t="s">
        <v>123</v>
      </c>
      <c r="G14" s="485" t="s">
        <v>123</v>
      </c>
      <c r="H14" s="485" t="s">
        <v>123</v>
      </c>
      <c r="I14" s="485" t="s">
        <v>123</v>
      </c>
      <c r="J14" s="485"/>
      <c r="K14" s="483"/>
      <c r="L14" s="485"/>
      <c r="M14" s="485"/>
      <c r="N14" s="483"/>
      <c r="O14" s="485"/>
      <c r="P14" s="485"/>
      <c r="Q14" s="485"/>
      <c r="R14" s="485"/>
      <c r="S14" s="27" t="s">
        <v>116</v>
      </c>
      <c r="T14" s="27" t="s">
        <v>116</v>
      </c>
      <c r="U14" s="486">
        <f t="shared" si="0"/>
        <v>0</v>
      </c>
      <c r="V14" s="487">
        <f>U14/U$100</f>
        <v>0</v>
      </c>
      <c r="W14" s="28">
        <f t="shared" si="6"/>
        <v>0</v>
      </c>
      <c r="X14" s="29">
        <f>W14/W$73</f>
        <v>0</v>
      </c>
      <c r="Y14" s="27">
        <f t="shared" si="4"/>
        <v>0</v>
      </c>
      <c r="Z14" s="30">
        <f t="shared" si="1"/>
        <v>0</v>
      </c>
      <c r="AA14" s="488">
        <f t="shared" si="5"/>
        <v>0</v>
      </c>
      <c r="AB14" s="489">
        <f t="shared" si="2"/>
        <v>0</v>
      </c>
      <c r="AC14" s="494" t="s">
        <v>122</v>
      </c>
      <c r="AD14" s="491"/>
      <c r="AE14" s="491"/>
      <c r="AF14" s="492"/>
    </row>
    <row r="15" spans="1:32" ht="13.5" thickBot="1">
      <c r="A15" s="31" t="s">
        <v>124</v>
      </c>
      <c r="B15" s="496" t="s">
        <v>123</v>
      </c>
      <c r="C15" s="32">
        <v>0</v>
      </c>
      <c r="D15" s="496" t="s">
        <v>123</v>
      </c>
      <c r="E15" s="496" t="s">
        <v>123</v>
      </c>
      <c r="F15" s="485" t="s">
        <v>123</v>
      </c>
      <c r="G15" s="485" t="s">
        <v>123</v>
      </c>
      <c r="H15" s="485" t="s">
        <v>123</v>
      </c>
      <c r="I15" s="485" t="s">
        <v>123</v>
      </c>
      <c r="J15" s="496"/>
      <c r="K15" s="496"/>
      <c r="L15" s="497"/>
      <c r="M15" s="497"/>
      <c r="N15" s="496"/>
      <c r="O15" s="496"/>
      <c r="P15" s="496"/>
      <c r="Q15" s="496"/>
      <c r="R15" s="496"/>
      <c r="S15" s="33" t="s">
        <v>116</v>
      </c>
      <c r="T15" s="33" t="s">
        <v>116</v>
      </c>
      <c r="U15" s="34">
        <f t="shared" ref="U15:U20" si="7">M15</f>
        <v>0</v>
      </c>
      <c r="V15" s="35">
        <v>0</v>
      </c>
      <c r="W15" s="34">
        <f t="shared" si="6"/>
        <v>0</v>
      </c>
      <c r="X15" s="36">
        <v>0</v>
      </c>
      <c r="Y15" s="27">
        <f t="shared" si="4"/>
        <v>0</v>
      </c>
      <c r="Z15" s="35">
        <f t="shared" si="1"/>
        <v>0</v>
      </c>
      <c r="AA15" s="498">
        <f t="shared" si="5"/>
        <v>0</v>
      </c>
      <c r="AB15" s="38">
        <f t="shared" si="2"/>
        <v>0</v>
      </c>
      <c r="AC15" s="499" t="s">
        <v>124</v>
      </c>
      <c r="AD15" s="500"/>
      <c r="AE15" s="500"/>
      <c r="AF15" s="39"/>
    </row>
    <row r="16" spans="1:32" ht="13.5" thickBot="1">
      <c r="A16" s="26" t="s">
        <v>125</v>
      </c>
      <c r="B16" s="483" t="s">
        <v>123</v>
      </c>
      <c r="C16" s="483" t="s">
        <v>123</v>
      </c>
      <c r="D16" s="483" t="s">
        <v>123</v>
      </c>
      <c r="E16" s="483" t="s">
        <v>123</v>
      </c>
      <c r="F16" s="485" t="s">
        <v>123</v>
      </c>
      <c r="G16" s="485" t="s">
        <v>123</v>
      </c>
      <c r="H16" s="485" t="s">
        <v>123</v>
      </c>
      <c r="I16" s="485" t="s">
        <v>123</v>
      </c>
      <c r="J16" s="483"/>
      <c r="K16" s="483"/>
      <c r="L16" s="483"/>
      <c r="M16" s="483"/>
      <c r="N16" s="483"/>
      <c r="O16" s="483"/>
      <c r="P16" s="483"/>
      <c r="Q16" s="483"/>
      <c r="R16" s="483"/>
      <c r="S16" s="501" t="s">
        <v>116</v>
      </c>
      <c r="T16" s="27" t="s">
        <v>116</v>
      </c>
      <c r="U16" s="28">
        <f t="shared" si="7"/>
        <v>0</v>
      </c>
      <c r="V16" s="30">
        <v>0</v>
      </c>
      <c r="W16" s="40">
        <f t="shared" si="6"/>
        <v>0</v>
      </c>
      <c r="X16" s="502">
        <v>0</v>
      </c>
      <c r="Y16" s="27">
        <f t="shared" si="4"/>
        <v>0</v>
      </c>
      <c r="Z16" s="35">
        <f t="shared" si="1"/>
        <v>0</v>
      </c>
      <c r="AA16" s="503">
        <f t="shared" si="5"/>
        <v>0</v>
      </c>
      <c r="AB16" s="41">
        <f t="shared" si="2"/>
        <v>0</v>
      </c>
      <c r="AC16" s="504" t="s">
        <v>125</v>
      </c>
      <c r="AD16" s="505"/>
      <c r="AE16" s="505"/>
      <c r="AF16" s="42"/>
    </row>
    <row r="17" spans="1:39" ht="13.5" thickBot="1">
      <c r="A17" s="493" t="s">
        <v>126</v>
      </c>
      <c r="B17" s="495" t="s">
        <v>123</v>
      </c>
      <c r="C17" s="483" t="s">
        <v>123</v>
      </c>
      <c r="D17" s="483" t="s">
        <v>123</v>
      </c>
      <c r="E17" s="483" t="s">
        <v>123</v>
      </c>
      <c r="F17" s="485" t="s">
        <v>123</v>
      </c>
      <c r="G17" s="485" t="s">
        <v>123</v>
      </c>
      <c r="H17" s="485" t="s">
        <v>123</v>
      </c>
      <c r="I17" s="485" t="s">
        <v>123</v>
      </c>
      <c r="J17" s="483"/>
      <c r="K17" s="483"/>
      <c r="L17" s="483"/>
      <c r="M17" s="483"/>
      <c r="N17" s="483"/>
      <c r="O17" s="483"/>
      <c r="P17" s="483"/>
      <c r="Q17" s="483"/>
      <c r="R17" s="483"/>
      <c r="S17" s="501" t="s">
        <v>116</v>
      </c>
      <c r="T17" s="27" t="s">
        <v>116</v>
      </c>
      <c r="U17" s="28">
        <f t="shared" si="7"/>
        <v>0</v>
      </c>
      <c r="V17" s="487">
        <v>0</v>
      </c>
      <c r="W17" s="40">
        <f t="shared" si="6"/>
        <v>0</v>
      </c>
      <c r="X17" s="506">
        <v>0</v>
      </c>
      <c r="Y17" s="27">
        <f t="shared" si="4"/>
        <v>0</v>
      </c>
      <c r="Z17" s="35">
        <f t="shared" si="1"/>
        <v>0</v>
      </c>
      <c r="AA17" s="488">
        <f t="shared" si="5"/>
        <v>0</v>
      </c>
      <c r="AB17" s="489">
        <f t="shared" si="2"/>
        <v>0</v>
      </c>
      <c r="AC17" s="490" t="s">
        <v>126</v>
      </c>
      <c r="AD17" s="491"/>
      <c r="AE17" s="491"/>
      <c r="AF17" s="492"/>
    </row>
    <row r="18" spans="1:39" ht="13.5" thickBot="1">
      <c r="A18" s="493" t="s">
        <v>127</v>
      </c>
      <c r="B18" s="495" t="s">
        <v>123</v>
      </c>
      <c r="C18" s="483" t="s">
        <v>123</v>
      </c>
      <c r="D18" s="483" t="s">
        <v>123</v>
      </c>
      <c r="E18" s="483" t="s">
        <v>123</v>
      </c>
      <c r="F18" s="485" t="s">
        <v>123</v>
      </c>
      <c r="G18" s="485" t="s">
        <v>123</v>
      </c>
      <c r="H18" s="485" t="s">
        <v>123</v>
      </c>
      <c r="I18" s="485" t="s">
        <v>123</v>
      </c>
      <c r="J18" s="483"/>
      <c r="K18" s="483"/>
      <c r="L18" s="483"/>
      <c r="M18" s="483"/>
      <c r="N18" s="483"/>
      <c r="O18" s="483"/>
      <c r="P18" s="483"/>
      <c r="Q18" s="483"/>
      <c r="R18" s="483"/>
      <c r="S18" s="501" t="s">
        <v>116</v>
      </c>
      <c r="T18" s="27" t="s">
        <v>116</v>
      </c>
      <c r="U18" s="28">
        <f t="shared" si="7"/>
        <v>0</v>
      </c>
      <c r="V18" s="487">
        <v>0</v>
      </c>
      <c r="W18" s="40">
        <f t="shared" si="6"/>
        <v>0</v>
      </c>
      <c r="X18" s="506">
        <v>0</v>
      </c>
      <c r="Y18" s="27">
        <f t="shared" si="4"/>
        <v>0</v>
      </c>
      <c r="Z18" s="35">
        <f t="shared" si="1"/>
        <v>0</v>
      </c>
      <c r="AA18" s="488">
        <f t="shared" si="5"/>
        <v>0</v>
      </c>
      <c r="AB18" s="489">
        <f t="shared" si="2"/>
        <v>0</v>
      </c>
      <c r="AC18" s="490" t="s">
        <v>127</v>
      </c>
      <c r="AD18" s="491"/>
      <c r="AE18" s="491"/>
      <c r="AF18" s="492"/>
    </row>
    <row r="19" spans="1:39" ht="13.5" thickBot="1">
      <c r="A19" s="493" t="s">
        <v>128</v>
      </c>
      <c r="B19" s="495" t="s">
        <v>123</v>
      </c>
      <c r="C19" s="483" t="s">
        <v>123</v>
      </c>
      <c r="D19" s="483" t="s">
        <v>123</v>
      </c>
      <c r="E19" s="483" t="s">
        <v>123</v>
      </c>
      <c r="F19" s="485" t="s">
        <v>123</v>
      </c>
      <c r="G19" s="485" t="s">
        <v>123</v>
      </c>
      <c r="H19" s="485" t="s">
        <v>123</v>
      </c>
      <c r="I19" s="485" t="s">
        <v>123</v>
      </c>
      <c r="J19" s="483"/>
      <c r="K19" s="483"/>
      <c r="L19" s="483"/>
      <c r="M19" s="483"/>
      <c r="N19" s="483"/>
      <c r="O19" s="483"/>
      <c r="P19" s="483"/>
      <c r="Q19" s="483"/>
      <c r="R19" s="483"/>
      <c r="S19" s="501" t="s">
        <v>116</v>
      </c>
      <c r="T19" s="27" t="s">
        <v>116</v>
      </c>
      <c r="U19" s="28">
        <f t="shared" si="7"/>
        <v>0</v>
      </c>
      <c r="V19" s="487">
        <v>0</v>
      </c>
      <c r="W19" s="40">
        <f t="shared" si="6"/>
        <v>0</v>
      </c>
      <c r="X19" s="506">
        <v>0</v>
      </c>
      <c r="Y19" s="27">
        <f t="shared" si="4"/>
        <v>0</v>
      </c>
      <c r="Z19" s="35">
        <f t="shared" si="1"/>
        <v>0</v>
      </c>
      <c r="AA19" s="488">
        <f t="shared" si="5"/>
        <v>0</v>
      </c>
      <c r="AB19" s="489">
        <f t="shared" si="2"/>
        <v>0</v>
      </c>
      <c r="AC19" s="490" t="s">
        <v>128</v>
      </c>
      <c r="AD19" s="491"/>
      <c r="AE19" s="491"/>
      <c r="AF19" s="492"/>
    </row>
    <row r="20" spans="1:39" ht="13.5" thickBot="1">
      <c r="A20" s="507" t="s">
        <v>129</v>
      </c>
      <c r="B20" s="495" t="s">
        <v>123</v>
      </c>
      <c r="C20" s="483" t="s">
        <v>123</v>
      </c>
      <c r="D20" s="483" t="s">
        <v>123</v>
      </c>
      <c r="E20" s="43" t="s">
        <v>123</v>
      </c>
      <c r="F20" s="485" t="s">
        <v>123</v>
      </c>
      <c r="G20" s="485" t="s">
        <v>123</v>
      </c>
      <c r="H20" s="485" t="s">
        <v>123</v>
      </c>
      <c r="I20" s="485" t="s">
        <v>123</v>
      </c>
      <c r="J20" s="43"/>
      <c r="K20" s="483"/>
      <c r="L20" s="483"/>
      <c r="M20" s="483"/>
      <c r="N20" s="483"/>
      <c r="O20" s="43"/>
      <c r="P20" s="43"/>
      <c r="Q20" s="43"/>
      <c r="R20" s="43"/>
      <c r="S20" s="44" t="s">
        <v>116</v>
      </c>
      <c r="T20" s="45" t="s">
        <v>116</v>
      </c>
      <c r="U20" s="46">
        <f t="shared" si="7"/>
        <v>0</v>
      </c>
      <c r="V20" s="508">
        <v>0</v>
      </c>
      <c r="W20" s="47">
        <f t="shared" si="6"/>
        <v>0</v>
      </c>
      <c r="X20" s="509">
        <v>0</v>
      </c>
      <c r="Y20" s="27">
        <f t="shared" si="4"/>
        <v>0</v>
      </c>
      <c r="Z20" s="35">
        <f t="shared" si="1"/>
        <v>0</v>
      </c>
      <c r="AA20" s="510">
        <f t="shared" si="5"/>
        <v>0</v>
      </c>
      <c r="AB20" s="511">
        <f t="shared" si="2"/>
        <v>0</v>
      </c>
      <c r="AC20" s="512" t="s">
        <v>129</v>
      </c>
      <c r="AD20" s="513"/>
      <c r="AE20" s="513"/>
      <c r="AF20" s="514"/>
    </row>
    <row r="21" spans="1:39" ht="13.5" thickBot="1">
      <c r="A21" s="48" t="s">
        <v>103</v>
      </c>
      <c r="B21" s="49">
        <v>0</v>
      </c>
      <c r="C21" s="49">
        <f>SUM(C8:C20)</f>
        <v>4</v>
      </c>
      <c r="D21" s="49">
        <v>5</v>
      </c>
      <c r="E21" s="49">
        <v>3</v>
      </c>
      <c r="F21" s="49">
        <v>4</v>
      </c>
      <c r="G21" s="49">
        <v>8</v>
      </c>
      <c r="H21" s="49">
        <v>0</v>
      </c>
      <c r="I21" s="49">
        <v>4</v>
      </c>
      <c r="J21" s="49"/>
      <c r="K21" s="49"/>
      <c r="L21" s="49"/>
      <c r="M21" s="49"/>
      <c r="N21" s="49"/>
      <c r="O21" s="49"/>
      <c r="P21" s="49"/>
      <c r="Q21" s="49"/>
      <c r="R21" s="49"/>
      <c r="S21" s="51">
        <f t="shared" ref="S21:Y21" si="8">SUM(S8:S20)</f>
        <v>0</v>
      </c>
      <c r="T21" s="52">
        <f t="shared" si="8"/>
        <v>0</v>
      </c>
      <c r="U21" s="51">
        <f t="shared" si="8"/>
        <v>24</v>
      </c>
      <c r="V21" s="52">
        <f t="shared" si="8"/>
        <v>1</v>
      </c>
      <c r="W21" s="53">
        <f t="shared" si="8"/>
        <v>0</v>
      </c>
      <c r="X21" s="54">
        <f t="shared" si="8"/>
        <v>0</v>
      </c>
      <c r="Y21" s="51">
        <f t="shared" si="8"/>
        <v>0</v>
      </c>
      <c r="Z21" s="52" t="s">
        <v>116</v>
      </c>
      <c r="AA21" s="51">
        <f>SUM(AA8:AA20)</f>
        <v>24</v>
      </c>
      <c r="AB21" s="52">
        <f>SUM(AB8:AB20)</f>
        <v>1.5655577299412915E-2</v>
      </c>
      <c r="AC21" s="55"/>
      <c r="AD21" s="56"/>
      <c r="AE21" s="56"/>
      <c r="AF21" s="57"/>
    </row>
    <row r="22" spans="1:39">
      <c r="A22" s="58" t="s">
        <v>130</v>
      </c>
      <c r="B22" s="59">
        <v>1.2</v>
      </c>
      <c r="C22" s="59">
        <v>1.8</v>
      </c>
      <c r="D22" s="60">
        <v>0.9</v>
      </c>
      <c r="E22" s="60">
        <v>1.1000000000000001</v>
      </c>
      <c r="F22" s="60">
        <v>1.2</v>
      </c>
      <c r="G22" s="60">
        <v>1.2</v>
      </c>
      <c r="H22" s="60">
        <v>1.3</v>
      </c>
      <c r="I22" s="61">
        <v>1.2</v>
      </c>
      <c r="J22" s="61"/>
      <c r="K22" s="61"/>
      <c r="L22" s="61"/>
      <c r="M22" s="61"/>
      <c r="N22" s="61"/>
      <c r="O22" s="61"/>
      <c r="P22" s="61"/>
      <c r="Q22" s="61"/>
      <c r="R22" s="61"/>
      <c r="S22" s="62"/>
      <c r="T22" s="63"/>
      <c r="U22" s="63"/>
      <c r="V22" s="63"/>
      <c r="W22" s="63"/>
      <c r="X22" s="63"/>
      <c r="Y22" s="64" t="s">
        <v>131</v>
      </c>
      <c r="Z22" s="64" t="s">
        <v>132</v>
      </c>
      <c r="AA22" s="65" t="s">
        <v>133</v>
      </c>
      <c r="AB22" s="66" t="s">
        <v>133</v>
      </c>
      <c r="AC22" s="67" t="s">
        <v>134</v>
      </c>
      <c r="AD22" s="67"/>
      <c r="AE22" s="67"/>
      <c r="AF22" s="68"/>
    </row>
    <row r="23" spans="1:39">
      <c r="A23" s="69">
        <f>SUM(B22:P22)</f>
        <v>9.9</v>
      </c>
      <c r="B23" s="70"/>
      <c r="C23" s="70"/>
      <c r="D23" s="70"/>
      <c r="E23" s="70"/>
      <c r="F23" s="70"/>
      <c r="G23" s="70"/>
      <c r="H23" s="70"/>
      <c r="I23" s="71"/>
      <c r="J23" s="70"/>
      <c r="K23" s="7"/>
      <c r="O23" s="70"/>
      <c r="S23" s="515">
        <v>2024</v>
      </c>
      <c r="T23" s="516" t="s">
        <v>135</v>
      </c>
      <c r="U23" s="517"/>
      <c r="V23" s="517"/>
      <c r="W23" s="517" t="s">
        <v>136</v>
      </c>
      <c r="X23" s="516" t="s">
        <v>137</v>
      </c>
      <c r="Y23" s="64" t="s">
        <v>138</v>
      </c>
      <c r="Z23" s="64" t="s">
        <v>139</v>
      </c>
      <c r="AA23" s="65" t="s">
        <v>138</v>
      </c>
      <c r="AB23" s="66" t="s">
        <v>139</v>
      </c>
      <c r="AC23" s="72" t="s">
        <v>140</v>
      </c>
      <c r="AD23" s="67"/>
      <c r="AE23" s="67"/>
      <c r="AF23" s="68"/>
      <c r="AH23" s="518"/>
      <c r="AI23" s="519"/>
      <c r="AJ23" s="519"/>
      <c r="AK23" s="519"/>
      <c r="AL23" s="519"/>
      <c r="AM23" s="519"/>
    </row>
    <row r="24" spans="1:39">
      <c r="O24" s="10"/>
      <c r="P24" s="10"/>
      <c r="Q24" s="10"/>
      <c r="R24" s="10"/>
      <c r="S24" s="73" t="s">
        <v>141</v>
      </c>
      <c r="T24" s="74"/>
      <c r="U24" s="74"/>
      <c r="V24" s="74"/>
      <c r="W24" s="520" t="e">
        <f>SUM(Y24,AA24)/SUM(Y24:AB24)</f>
        <v>#DIV/0!</v>
      </c>
      <c r="X24" s="520" t="e">
        <f>SUM(Z24,AB24)/SUM(Y24:AB24)</f>
        <v>#DIV/0!</v>
      </c>
      <c r="Y24" s="521">
        <f>SUM(S8:S11)</f>
        <v>0</v>
      </c>
      <c r="Z24" s="522">
        <f>SUM(S12:S20)</f>
        <v>0</v>
      </c>
      <c r="AA24" s="522">
        <v>0</v>
      </c>
      <c r="AB24" s="522">
        <v>0</v>
      </c>
      <c r="AC24" s="523" t="s">
        <v>142</v>
      </c>
      <c r="AD24" s="524"/>
      <c r="AE24" s="524"/>
      <c r="AF24" s="524"/>
      <c r="AH24" s="525"/>
      <c r="AI24" s="519"/>
      <c r="AJ24" s="519"/>
      <c r="AK24" s="519"/>
      <c r="AL24" s="519"/>
      <c r="AM24" s="519"/>
    </row>
    <row r="25" spans="1:39">
      <c r="L25" s="10"/>
      <c r="O25" s="10"/>
      <c r="P25" s="10"/>
      <c r="Q25" s="10"/>
      <c r="R25" s="10"/>
      <c r="S25" s="75" t="s">
        <v>143</v>
      </c>
      <c r="T25" s="63"/>
      <c r="U25" s="63"/>
      <c r="V25" s="63"/>
      <c r="W25" s="520">
        <f>SUM(Y25,AA25)/SUM(Y25:AB25)</f>
        <v>1</v>
      </c>
      <c r="X25" s="520">
        <f>SUM(Z25,AB25)/SUM(Y25:AB25)</f>
        <v>0</v>
      </c>
      <c r="Y25" s="522">
        <f>SUM(U8:U11)</f>
        <v>24</v>
      </c>
      <c r="Z25" s="522">
        <f>SUM(U12:U20)</f>
        <v>0</v>
      </c>
      <c r="AA25" s="522">
        <v>0</v>
      </c>
      <c r="AB25" s="522">
        <v>0</v>
      </c>
      <c r="AC25" s="523" t="s">
        <v>144</v>
      </c>
      <c r="AD25" s="524"/>
      <c r="AE25" s="524"/>
      <c r="AF25" s="524"/>
      <c r="AH25" s="525"/>
      <c r="AI25" s="519"/>
      <c r="AJ25" s="519"/>
      <c r="AK25" s="519"/>
      <c r="AL25" s="519"/>
      <c r="AM25" s="519"/>
    </row>
    <row r="26" spans="1:39" ht="13.5" thickBot="1">
      <c r="L26" s="10"/>
      <c r="O26" s="10"/>
      <c r="P26" s="10"/>
      <c r="Q26" s="10"/>
      <c r="R26" s="10"/>
      <c r="S26" s="76" t="s">
        <v>145</v>
      </c>
      <c r="T26" s="77"/>
      <c r="U26" s="77"/>
      <c r="V26" s="77"/>
      <c r="W26" s="526" t="e">
        <f>#REF!</f>
        <v>#REF!</v>
      </c>
      <c r="X26" s="526" t="e">
        <f>#REF!</f>
        <v>#REF!</v>
      </c>
      <c r="Y26" s="527" t="s">
        <v>116</v>
      </c>
      <c r="Z26" s="527" t="s">
        <v>116</v>
      </c>
      <c r="AA26" s="527" t="s">
        <v>116</v>
      </c>
      <c r="AB26" s="527" t="s">
        <v>116</v>
      </c>
      <c r="AC26" s="528" t="s">
        <v>146</v>
      </c>
      <c r="AD26" s="529"/>
      <c r="AE26" s="529"/>
      <c r="AF26" s="529"/>
      <c r="AH26" s="525"/>
      <c r="AI26" s="519"/>
      <c r="AJ26" s="519"/>
      <c r="AK26" s="519"/>
      <c r="AL26" s="519"/>
      <c r="AM26" s="519"/>
    </row>
    <row r="27" spans="1:39" ht="27" thickBot="1">
      <c r="A27" s="5" t="s">
        <v>147</v>
      </c>
      <c r="B27" s="5"/>
      <c r="C27" s="6"/>
      <c r="D27" s="6"/>
      <c r="E27" s="7"/>
      <c r="F27" s="7"/>
      <c r="G27" s="7"/>
      <c r="H27" s="7"/>
      <c r="I27" s="8" t="s">
        <v>94</v>
      </c>
      <c r="J27" s="7"/>
      <c r="K27" s="7"/>
      <c r="U27" s="9"/>
      <c r="AE27" s="7"/>
      <c r="AF27" s="7"/>
    </row>
    <row r="28" spans="1:39" ht="13.5" thickBot="1">
      <c r="A28" s="11" t="s">
        <v>95</v>
      </c>
      <c r="B28" s="11"/>
      <c r="C28" s="7"/>
      <c r="D28" s="7"/>
      <c r="E28" s="7"/>
      <c r="F28" s="7"/>
      <c r="G28" s="7"/>
      <c r="H28" s="7"/>
      <c r="I28" s="7"/>
      <c r="J28" s="7"/>
      <c r="K28" s="7"/>
      <c r="AE28" s="7"/>
      <c r="AF28" s="7"/>
    </row>
    <row r="29" spans="1:39" ht="14.25" thickTop="1" thickBot="1">
      <c r="A29" s="12" t="s">
        <v>72</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c r="A30" s="456" t="s">
        <v>96</v>
      </c>
      <c r="B30" s="457" t="s">
        <v>97</v>
      </c>
      <c r="C30" s="457" t="s">
        <v>97</v>
      </c>
      <c r="D30" s="457" t="s">
        <v>97</v>
      </c>
      <c r="E30" s="457" t="s">
        <v>97</v>
      </c>
      <c r="F30" s="457" t="s">
        <v>97</v>
      </c>
      <c r="G30" s="457" t="s">
        <v>97</v>
      </c>
      <c r="H30" s="457" t="s">
        <v>97</v>
      </c>
      <c r="I30" s="457" t="s">
        <v>97</v>
      </c>
      <c r="J30" s="457" t="s">
        <v>97</v>
      </c>
      <c r="K30" s="457" t="s">
        <v>97</v>
      </c>
      <c r="L30" s="457" t="s">
        <v>97</v>
      </c>
      <c r="M30" s="457" t="s">
        <v>97</v>
      </c>
      <c r="N30" s="457" t="s">
        <v>97</v>
      </c>
      <c r="O30" s="457" t="s">
        <v>97</v>
      </c>
      <c r="P30" s="457" t="s">
        <v>97</v>
      </c>
      <c r="Q30" s="457" t="s">
        <v>97</v>
      </c>
      <c r="R30" s="457" t="s">
        <v>97</v>
      </c>
      <c r="S30" s="458"/>
      <c r="T30" s="459"/>
      <c r="U30" s="459"/>
      <c r="V30" s="460"/>
      <c r="W30" s="460"/>
      <c r="X30" s="460"/>
      <c r="Y30" s="460"/>
      <c r="Z30" s="461"/>
      <c r="AA30" s="462"/>
      <c r="AB30" s="462"/>
      <c r="AC30" s="462"/>
      <c r="AD30" s="463"/>
      <c r="AE30" s="463"/>
      <c r="AF30" s="464"/>
      <c r="AG30" s="21"/>
    </row>
    <row r="31" spans="1:39">
      <c r="A31" s="456" t="s">
        <v>99</v>
      </c>
      <c r="B31" s="457" t="s">
        <v>101</v>
      </c>
      <c r="C31" s="457" t="s">
        <v>100</v>
      </c>
      <c r="D31" s="457" t="s">
        <v>100</v>
      </c>
      <c r="E31" s="457" t="s">
        <v>100</v>
      </c>
      <c r="F31" s="457" t="s">
        <v>100</v>
      </c>
      <c r="G31" s="457" t="s">
        <v>148</v>
      </c>
      <c r="H31" s="457" t="s">
        <v>149</v>
      </c>
      <c r="I31" s="457" t="s">
        <v>148</v>
      </c>
      <c r="J31" s="457" t="s">
        <v>149</v>
      </c>
      <c r="K31" s="457" t="s">
        <v>149</v>
      </c>
      <c r="L31" s="457" t="s">
        <v>150</v>
      </c>
      <c r="M31" s="457" t="s">
        <v>150</v>
      </c>
      <c r="N31" s="457" t="s">
        <v>150</v>
      </c>
      <c r="O31" s="457" t="s">
        <v>150</v>
      </c>
      <c r="P31" s="457" t="s">
        <v>151</v>
      </c>
      <c r="Q31" s="457" t="s">
        <v>149</v>
      </c>
      <c r="R31" s="457" t="s">
        <v>148</v>
      </c>
      <c r="S31" s="465" t="s">
        <v>103</v>
      </c>
      <c r="T31" s="466"/>
      <c r="U31" s="467"/>
      <c r="V31" s="467"/>
      <c r="W31" s="467"/>
      <c r="X31" s="467"/>
      <c r="Y31" s="467"/>
      <c r="Z31" s="468"/>
      <c r="AA31" s="469"/>
      <c r="AB31" s="469"/>
      <c r="AC31" s="470"/>
      <c r="AD31" s="470"/>
      <c r="AE31" s="470"/>
      <c r="AF31" s="471"/>
      <c r="AG31" s="464"/>
    </row>
    <row r="32" spans="1:39" ht="13.5" thickBot="1">
      <c r="A32" s="472" t="s">
        <v>104</v>
      </c>
      <c r="B32" s="473">
        <v>12583</v>
      </c>
      <c r="C32" s="473">
        <v>12879</v>
      </c>
      <c r="D32" s="473">
        <v>10086</v>
      </c>
      <c r="E32" s="473">
        <v>10164</v>
      </c>
      <c r="F32" s="473">
        <v>9652</v>
      </c>
      <c r="G32" s="473">
        <v>9423</v>
      </c>
      <c r="H32" s="473">
        <v>10008</v>
      </c>
      <c r="I32" s="473">
        <v>11079</v>
      </c>
      <c r="J32" s="473">
        <v>10754</v>
      </c>
      <c r="K32" s="473">
        <v>11095</v>
      </c>
      <c r="L32" s="473">
        <v>11046</v>
      </c>
      <c r="M32" s="473">
        <v>11276</v>
      </c>
      <c r="N32" s="473">
        <v>10948</v>
      </c>
      <c r="O32" s="473">
        <v>6710</v>
      </c>
      <c r="P32" s="473">
        <v>6607</v>
      </c>
      <c r="Q32" s="473">
        <v>4990</v>
      </c>
      <c r="R32" s="473">
        <v>4900</v>
      </c>
      <c r="S32" s="22" t="s">
        <v>105</v>
      </c>
      <c r="T32" s="474"/>
      <c r="U32" s="475"/>
      <c r="V32" s="475"/>
      <c r="W32" s="475"/>
      <c r="X32" s="475"/>
      <c r="Y32" s="476"/>
      <c r="Z32" s="477"/>
      <c r="AA32" s="478"/>
      <c r="AB32" s="478"/>
      <c r="AC32" s="479"/>
      <c r="AD32" s="470"/>
      <c r="AE32" s="470"/>
      <c r="AF32" s="471"/>
      <c r="AG32" s="471"/>
    </row>
    <row r="33" spans="1:34" ht="13.5" thickBot="1">
      <c r="A33" s="480" t="s">
        <v>106</v>
      </c>
      <c r="B33" s="481" t="s">
        <v>152</v>
      </c>
      <c r="C33" s="481" t="s">
        <v>107</v>
      </c>
      <c r="D33" s="481" t="s">
        <v>107</v>
      </c>
      <c r="E33" s="481" t="s">
        <v>107</v>
      </c>
      <c r="F33" s="481" t="s">
        <v>107</v>
      </c>
      <c r="G33" s="481" t="s">
        <v>107</v>
      </c>
      <c r="H33" s="481" t="s">
        <v>107</v>
      </c>
      <c r="I33" s="481" t="s">
        <v>107</v>
      </c>
      <c r="J33" s="481" t="s">
        <v>107</v>
      </c>
      <c r="K33" s="481" t="s">
        <v>107</v>
      </c>
      <c r="L33" s="481" t="s">
        <v>107</v>
      </c>
      <c r="M33" s="481" t="s">
        <v>107</v>
      </c>
      <c r="N33" s="481" t="s">
        <v>107</v>
      </c>
      <c r="O33" s="481" t="s">
        <v>153</v>
      </c>
      <c r="P33" s="481" t="s">
        <v>113</v>
      </c>
      <c r="Q33" s="481" t="s">
        <v>113</v>
      </c>
      <c r="R33" s="481" t="s">
        <v>113</v>
      </c>
      <c r="S33" s="23" t="s">
        <v>108</v>
      </c>
      <c r="T33" s="24" t="s">
        <v>109</v>
      </c>
      <c r="U33" s="23" t="s">
        <v>110</v>
      </c>
      <c r="V33" s="23" t="s">
        <v>111</v>
      </c>
      <c r="W33" s="25" t="s">
        <v>112</v>
      </c>
      <c r="X33" s="25" t="s">
        <v>111</v>
      </c>
      <c r="Y33" s="23" t="s">
        <v>113</v>
      </c>
      <c r="Z33" s="23" t="s">
        <v>109</v>
      </c>
      <c r="AA33" s="23" t="s">
        <v>114</v>
      </c>
      <c r="AB33" s="24" t="s">
        <v>111</v>
      </c>
      <c r="AC33" s="482"/>
      <c r="AD33" s="470"/>
      <c r="AE33" s="470"/>
      <c r="AF33" s="471"/>
      <c r="AG33" s="471"/>
    </row>
    <row r="34" spans="1:34">
      <c r="A34" s="26" t="s">
        <v>115</v>
      </c>
      <c r="B34" s="483">
        <v>0</v>
      </c>
      <c r="C34" s="483">
        <v>0</v>
      </c>
      <c r="D34" s="484">
        <v>0</v>
      </c>
      <c r="E34" s="484">
        <v>0</v>
      </c>
      <c r="F34" s="484">
        <v>0</v>
      </c>
      <c r="G34" s="484">
        <v>0</v>
      </c>
      <c r="H34" s="483">
        <v>2</v>
      </c>
      <c r="I34" s="484">
        <v>0</v>
      </c>
      <c r="J34" s="484">
        <v>1</v>
      </c>
      <c r="K34" s="484">
        <v>10</v>
      </c>
      <c r="L34" s="484">
        <v>3</v>
      </c>
      <c r="M34" s="484">
        <v>1</v>
      </c>
      <c r="N34" s="484">
        <v>0</v>
      </c>
      <c r="O34" s="485">
        <v>0</v>
      </c>
      <c r="P34" s="485">
        <v>1</v>
      </c>
      <c r="Q34" s="485">
        <v>0</v>
      </c>
      <c r="R34" s="485">
        <v>20</v>
      </c>
      <c r="S34" s="27" t="s">
        <v>116</v>
      </c>
      <c r="T34" s="27" t="s">
        <v>116</v>
      </c>
      <c r="U34" s="486">
        <f t="shared" ref="U34:U40" si="9">SUM(B34:N34)</f>
        <v>17</v>
      </c>
      <c r="V34" s="487">
        <f>U34/U47</f>
        <v>0.27419354838709675</v>
      </c>
      <c r="W34" s="28">
        <f>O34</f>
        <v>0</v>
      </c>
      <c r="X34" s="29">
        <f>W34/W$73</f>
        <v>0</v>
      </c>
      <c r="Y34" s="27">
        <f>SUM(P34:R34)</f>
        <v>21</v>
      </c>
      <c r="Z34" s="30">
        <f t="shared" ref="Z34:Z46" si="10">Y34/Y$73</f>
        <v>0.12138728323699421</v>
      </c>
      <c r="AA34" s="488">
        <f>SUM(S34,U34,W34)</f>
        <v>17</v>
      </c>
      <c r="AB34" s="489">
        <f t="shared" ref="AB34:AB46" si="11">AA34/AA$100</f>
        <v>1.1089367253750815E-2</v>
      </c>
      <c r="AC34" s="490" t="s">
        <v>115</v>
      </c>
      <c r="AD34" s="491"/>
      <c r="AE34" s="491"/>
      <c r="AF34" s="492"/>
      <c r="AG34" s="471"/>
    </row>
    <row r="35" spans="1:34">
      <c r="A35" s="493" t="s">
        <v>117</v>
      </c>
      <c r="B35" s="483">
        <v>0</v>
      </c>
      <c r="C35" s="495">
        <v>1</v>
      </c>
      <c r="D35" s="485">
        <v>0</v>
      </c>
      <c r="E35" s="485">
        <v>0</v>
      </c>
      <c r="F35" s="485">
        <v>0</v>
      </c>
      <c r="G35" s="485">
        <v>1</v>
      </c>
      <c r="H35" s="495">
        <v>2</v>
      </c>
      <c r="I35" s="485">
        <v>0</v>
      </c>
      <c r="J35" s="485">
        <v>3</v>
      </c>
      <c r="K35" s="485">
        <v>19</v>
      </c>
      <c r="L35" s="485">
        <v>4</v>
      </c>
      <c r="M35" s="485">
        <v>0</v>
      </c>
      <c r="N35" s="485">
        <v>0</v>
      </c>
      <c r="O35" s="485">
        <v>0</v>
      </c>
      <c r="P35" s="485">
        <v>2</v>
      </c>
      <c r="Q35" s="485">
        <v>0</v>
      </c>
      <c r="R35" s="485">
        <v>10</v>
      </c>
      <c r="S35" s="27" t="s">
        <v>116</v>
      </c>
      <c r="T35" s="27" t="s">
        <v>116</v>
      </c>
      <c r="U35" s="486">
        <f t="shared" si="9"/>
        <v>30</v>
      </c>
      <c r="V35" s="487">
        <f>U35/U47</f>
        <v>0.4838709677419355</v>
      </c>
      <c r="W35" s="28">
        <f t="shared" ref="W35:W46" si="12">O35</f>
        <v>0</v>
      </c>
      <c r="X35" s="29">
        <f>W35/W$73</f>
        <v>0</v>
      </c>
      <c r="Y35" s="27">
        <f t="shared" ref="Y35:Y46" si="13">SUM(P35:R35)</f>
        <v>12</v>
      </c>
      <c r="Z35" s="30">
        <f t="shared" si="10"/>
        <v>6.9364161849710976E-2</v>
      </c>
      <c r="AA35" s="488">
        <f t="shared" ref="AA35:AA46" si="14">SUM(S35,U35,W35)</f>
        <v>30</v>
      </c>
      <c r="AB35" s="489">
        <f t="shared" si="11"/>
        <v>1.9569471624266144E-2</v>
      </c>
      <c r="AC35" s="490" t="s">
        <v>117</v>
      </c>
      <c r="AD35" s="491"/>
      <c r="AE35" s="491"/>
      <c r="AF35" s="492"/>
      <c r="AG35" s="492"/>
    </row>
    <row r="36" spans="1:34">
      <c r="A36" s="493" t="s">
        <v>118</v>
      </c>
      <c r="B36" s="483">
        <v>0</v>
      </c>
      <c r="C36" s="483">
        <v>0</v>
      </c>
      <c r="D36" s="485">
        <v>0</v>
      </c>
      <c r="E36" s="485">
        <v>0</v>
      </c>
      <c r="F36" s="485">
        <v>0</v>
      </c>
      <c r="G36" s="485">
        <v>0</v>
      </c>
      <c r="H36" s="495">
        <v>5</v>
      </c>
      <c r="I36" s="485">
        <v>1</v>
      </c>
      <c r="J36" s="485">
        <v>2</v>
      </c>
      <c r="K36" s="485">
        <v>7</v>
      </c>
      <c r="L36" s="485">
        <v>0</v>
      </c>
      <c r="M36" s="485">
        <v>0</v>
      </c>
      <c r="N36" s="485">
        <v>0</v>
      </c>
      <c r="O36" s="485">
        <v>1</v>
      </c>
      <c r="P36" s="485">
        <v>2</v>
      </c>
      <c r="Q36" s="485">
        <v>0</v>
      </c>
      <c r="R36" s="485">
        <v>27</v>
      </c>
      <c r="S36" s="27" t="s">
        <v>116</v>
      </c>
      <c r="T36" s="27" t="s">
        <v>116</v>
      </c>
      <c r="U36" s="486">
        <f t="shared" si="9"/>
        <v>15</v>
      </c>
      <c r="V36" s="487">
        <f>U36/U47</f>
        <v>0.24193548387096775</v>
      </c>
      <c r="W36" s="28">
        <f>O36</f>
        <v>1</v>
      </c>
      <c r="X36" s="29">
        <v>0</v>
      </c>
      <c r="Y36" s="27">
        <f t="shared" si="13"/>
        <v>29</v>
      </c>
      <c r="Z36" s="30">
        <f t="shared" si="10"/>
        <v>0.16763005780346821</v>
      </c>
      <c r="AA36" s="488">
        <f t="shared" si="14"/>
        <v>16</v>
      </c>
      <c r="AB36" s="489">
        <f t="shared" si="11"/>
        <v>1.0437051532941943E-2</v>
      </c>
      <c r="AC36" s="494" t="s">
        <v>118</v>
      </c>
      <c r="AD36" s="491"/>
      <c r="AE36" s="491"/>
      <c r="AF36" s="492"/>
      <c r="AG36" s="492"/>
      <c r="AH36" s="10" t="s">
        <v>154</v>
      </c>
    </row>
    <row r="37" spans="1:34">
      <c r="A37" s="493" t="s">
        <v>119</v>
      </c>
      <c r="B37" s="483">
        <v>0</v>
      </c>
      <c r="C37" s="495">
        <v>0</v>
      </c>
      <c r="D37" s="485">
        <v>0</v>
      </c>
      <c r="E37" s="485">
        <v>0</v>
      </c>
      <c r="F37" s="485">
        <v>0</v>
      </c>
      <c r="G37" s="485">
        <v>0</v>
      </c>
      <c r="H37" s="495">
        <v>0</v>
      </c>
      <c r="I37" s="495">
        <v>0</v>
      </c>
      <c r="J37" s="485">
        <v>0</v>
      </c>
      <c r="K37" s="485">
        <v>0</v>
      </c>
      <c r="L37" s="485">
        <v>0</v>
      </c>
      <c r="M37" s="485">
        <v>0</v>
      </c>
      <c r="N37" s="485">
        <v>0</v>
      </c>
      <c r="O37" s="485">
        <v>0</v>
      </c>
      <c r="P37" s="485">
        <v>3</v>
      </c>
      <c r="Q37" s="485">
        <v>4</v>
      </c>
      <c r="R37" s="485">
        <v>6</v>
      </c>
      <c r="S37" s="27" t="s">
        <v>116</v>
      </c>
      <c r="T37" s="27" t="s">
        <v>116</v>
      </c>
      <c r="U37" s="486">
        <f t="shared" si="9"/>
        <v>0</v>
      </c>
      <c r="V37" s="487">
        <f>U37/U$100</f>
        <v>0</v>
      </c>
      <c r="W37" s="28">
        <f t="shared" si="12"/>
        <v>0</v>
      </c>
      <c r="X37" s="29">
        <f>W37/W$73</f>
        <v>0</v>
      </c>
      <c r="Y37" s="27">
        <f t="shared" si="13"/>
        <v>13</v>
      </c>
      <c r="Z37" s="30">
        <f t="shared" si="10"/>
        <v>7.5144508670520235E-2</v>
      </c>
      <c r="AA37" s="488">
        <f t="shared" si="14"/>
        <v>0</v>
      </c>
      <c r="AB37" s="489">
        <f t="shared" si="11"/>
        <v>0</v>
      </c>
      <c r="AC37" s="494" t="s">
        <v>119</v>
      </c>
      <c r="AD37" s="491"/>
      <c r="AE37" s="491"/>
      <c r="AF37" s="492"/>
      <c r="AG37" s="492"/>
    </row>
    <row r="38" spans="1:34">
      <c r="A38" s="493" t="s">
        <v>120</v>
      </c>
      <c r="B38" s="483" t="s">
        <v>123</v>
      </c>
      <c r="C38" s="483" t="s">
        <v>123</v>
      </c>
      <c r="D38" s="485" t="s">
        <v>123</v>
      </c>
      <c r="E38" s="485">
        <v>0</v>
      </c>
      <c r="F38" s="485">
        <v>0</v>
      </c>
      <c r="G38" s="485">
        <v>0</v>
      </c>
      <c r="H38" s="495">
        <v>0</v>
      </c>
      <c r="I38" s="495">
        <v>0</v>
      </c>
      <c r="J38" s="485">
        <v>0</v>
      </c>
      <c r="K38" s="485">
        <v>0</v>
      </c>
      <c r="L38" s="485">
        <v>0</v>
      </c>
      <c r="M38" s="485">
        <v>0</v>
      </c>
      <c r="N38" s="485">
        <v>0</v>
      </c>
      <c r="O38" s="485">
        <v>0</v>
      </c>
      <c r="P38" s="485">
        <v>5</v>
      </c>
      <c r="Q38" s="485">
        <v>6</v>
      </c>
      <c r="R38" s="485">
        <v>8</v>
      </c>
      <c r="S38" s="27" t="s">
        <v>116</v>
      </c>
      <c r="T38" s="27" t="s">
        <v>116</v>
      </c>
      <c r="U38" s="486">
        <f t="shared" si="9"/>
        <v>0</v>
      </c>
      <c r="V38" s="487">
        <f>U38/U$100</f>
        <v>0</v>
      </c>
      <c r="W38" s="28">
        <f t="shared" si="12"/>
        <v>0</v>
      </c>
      <c r="X38" s="29">
        <f>W38/W$73</f>
        <v>0</v>
      </c>
      <c r="Y38" s="27">
        <f t="shared" si="13"/>
        <v>19</v>
      </c>
      <c r="Z38" s="30">
        <f t="shared" si="10"/>
        <v>0.10982658959537572</v>
      </c>
      <c r="AA38" s="488">
        <f t="shared" si="14"/>
        <v>0</v>
      </c>
      <c r="AB38" s="489">
        <f t="shared" si="11"/>
        <v>0</v>
      </c>
      <c r="AC38" s="494" t="s">
        <v>120</v>
      </c>
      <c r="AD38" s="491"/>
      <c r="AE38" s="491"/>
      <c r="AF38" s="492"/>
      <c r="AG38" s="492"/>
    </row>
    <row r="39" spans="1:34">
      <c r="A39" s="493" t="s">
        <v>121</v>
      </c>
      <c r="B39" s="483" t="s">
        <v>123</v>
      </c>
      <c r="C39" s="483" t="s">
        <v>123</v>
      </c>
      <c r="D39" s="485" t="s">
        <v>123</v>
      </c>
      <c r="E39" s="485">
        <v>0</v>
      </c>
      <c r="F39" s="485">
        <v>0</v>
      </c>
      <c r="G39" s="485">
        <v>0</v>
      </c>
      <c r="H39" s="495">
        <v>0</v>
      </c>
      <c r="I39" s="495">
        <v>0</v>
      </c>
      <c r="J39" s="485">
        <v>0</v>
      </c>
      <c r="K39" s="485">
        <v>0</v>
      </c>
      <c r="L39" s="485">
        <v>0</v>
      </c>
      <c r="M39" s="485">
        <v>0</v>
      </c>
      <c r="N39" s="485">
        <v>0</v>
      </c>
      <c r="O39" s="485">
        <v>0</v>
      </c>
      <c r="P39" s="485">
        <v>1</v>
      </c>
      <c r="Q39" s="485">
        <v>4</v>
      </c>
      <c r="R39" s="485">
        <v>3</v>
      </c>
      <c r="S39" s="27" t="s">
        <v>116</v>
      </c>
      <c r="T39" s="27" t="s">
        <v>116</v>
      </c>
      <c r="U39" s="486">
        <f t="shared" si="9"/>
        <v>0</v>
      </c>
      <c r="V39" s="487">
        <f>U39/U$100</f>
        <v>0</v>
      </c>
      <c r="W39" s="28">
        <f t="shared" si="12"/>
        <v>0</v>
      </c>
      <c r="X39" s="29">
        <f>W39/W$73</f>
        <v>0</v>
      </c>
      <c r="Y39" s="27">
        <f t="shared" si="13"/>
        <v>8</v>
      </c>
      <c r="Z39" s="30">
        <f t="shared" si="10"/>
        <v>4.6242774566473986E-2</v>
      </c>
      <c r="AA39" s="488">
        <f t="shared" si="14"/>
        <v>0</v>
      </c>
      <c r="AB39" s="489">
        <f t="shared" si="11"/>
        <v>0</v>
      </c>
      <c r="AC39" s="494" t="s">
        <v>121</v>
      </c>
      <c r="AD39" s="491"/>
      <c r="AE39" s="491"/>
      <c r="AF39" s="492"/>
      <c r="AG39" s="492"/>
    </row>
    <row r="40" spans="1:34">
      <c r="A40" s="493" t="s">
        <v>122</v>
      </c>
      <c r="B40" s="495" t="s">
        <v>123</v>
      </c>
      <c r="C40" s="495" t="s">
        <v>123</v>
      </c>
      <c r="D40" s="485" t="s">
        <v>123</v>
      </c>
      <c r="E40" s="485" t="s">
        <v>123</v>
      </c>
      <c r="F40" s="485">
        <v>0</v>
      </c>
      <c r="G40" s="485">
        <v>0</v>
      </c>
      <c r="H40" s="495">
        <v>0</v>
      </c>
      <c r="I40" s="495">
        <v>0</v>
      </c>
      <c r="J40" s="485">
        <v>0</v>
      </c>
      <c r="K40" s="483" t="s">
        <v>123</v>
      </c>
      <c r="L40" s="485">
        <v>0</v>
      </c>
      <c r="M40" s="485" t="s">
        <v>123</v>
      </c>
      <c r="N40" s="483" t="s">
        <v>123</v>
      </c>
      <c r="O40" s="485">
        <v>0</v>
      </c>
      <c r="P40" s="485">
        <v>0</v>
      </c>
      <c r="Q40" s="485">
        <v>2</v>
      </c>
      <c r="R40" s="485">
        <v>4</v>
      </c>
      <c r="S40" s="27" t="s">
        <v>116</v>
      </c>
      <c r="T40" s="27" t="s">
        <v>116</v>
      </c>
      <c r="U40" s="486">
        <f t="shared" si="9"/>
        <v>0</v>
      </c>
      <c r="V40" s="487">
        <f>U40/U$100</f>
        <v>0</v>
      </c>
      <c r="W40" s="28">
        <f t="shared" si="12"/>
        <v>0</v>
      </c>
      <c r="X40" s="29">
        <f>W40/W$73</f>
        <v>0</v>
      </c>
      <c r="Y40" s="27">
        <f t="shared" si="13"/>
        <v>6</v>
      </c>
      <c r="Z40" s="30">
        <f t="shared" si="10"/>
        <v>3.4682080924855488E-2</v>
      </c>
      <c r="AA40" s="488">
        <f t="shared" si="14"/>
        <v>0</v>
      </c>
      <c r="AB40" s="489">
        <f t="shared" si="11"/>
        <v>0</v>
      </c>
      <c r="AC40" s="494" t="s">
        <v>122</v>
      </c>
      <c r="AD40" s="491"/>
      <c r="AE40" s="491"/>
      <c r="AF40" s="492"/>
      <c r="AG40" s="492"/>
    </row>
    <row r="41" spans="1:34" ht="13.5" thickBot="1">
      <c r="A41" s="31" t="s">
        <v>124</v>
      </c>
      <c r="B41" s="32" t="s">
        <v>123</v>
      </c>
      <c r="C41" s="32" t="s">
        <v>123</v>
      </c>
      <c r="D41" s="496" t="s">
        <v>123</v>
      </c>
      <c r="E41" s="496" t="s">
        <v>123</v>
      </c>
      <c r="F41" s="496" t="s">
        <v>123</v>
      </c>
      <c r="G41" s="496" t="s">
        <v>123</v>
      </c>
      <c r="H41" s="496">
        <v>0</v>
      </c>
      <c r="I41" s="496" t="s">
        <v>123</v>
      </c>
      <c r="J41" s="496">
        <v>0</v>
      </c>
      <c r="K41" s="496" t="s">
        <v>123</v>
      </c>
      <c r="L41" s="497">
        <v>0</v>
      </c>
      <c r="M41" s="497" t="s">
        <v>123</v>
      </c>
      <c r="N41" s="496" t="s">
        <v>123</v>
      </c>
      <c r="O41" s="496">
        <v>0</v>
      </c>
      <c r="P41" s="496">
        <v>0</v>
      </c>
      <c r="Q41" s="496">
        <v>2</v>
      </c>
      <c r="R41" s="496">
        <v>5</v>
      </c>
      <c r="S41" s="33" t="s">
        <v>116</v>
      </c>
      <c r="T41" s="33" t="s">
        <v>116</v>
      </c>
      <c r="U41" s="34" t="str">
        <f t="shared" ref="U41:U46" si="15">M41</f>
        <v>n/s</v>
      </c>
      <c r="V41" s="35">
        <v>0</v>
      </c>
      <c r="W41" s="34">
        <f t="shared" si="12"/>
        <v>0</v>
      </c>
      <c r="X41" s="36">
        <v>0</v>
      </c>
      <c r="Y41" s="27">
        <f t="shared" si="13"/>
        <v>7</v>
      </c>
      <c r="Z41" s="35">
        <f t="shared" si="10"/>
        <v>4.046242774566474E-2</v>
      </c>
      <c r="AA41" s="498">
        <f t="shared" si="14"/>
        <v>0</v>
      </c>
      <c r="AB41" s="38">
        <f t="shared" si="11"/>
        <v>0</v>
      </c>
      <c r="AC41" s="499" t="s">
        <v>124</v>
      </c>
      <c r="AD41" s="500"/>
      <c r="AE41" s="500"/>
      <c r="AF41" s="39"/>
      <c r="AG41" s="492"/>
    </row>
    <row r="42" spans="1:34" ht="13.5" thickBot="1">
      <c r="A42" s="26" t="s">
        <v>125</v>
      </c>
      <c r="B42" s="483" t="s">
        <v>123</v>
      </c>
      <c r="C42" s="483" t="s">
        <v>123</v>
      </c>
      <c r="D42" s="483" t="s">
        <v>123</v>
      </c>
      <c r="E42" s="483" t="s">
        <v>123</v>
      </c>
      <c r="F42" s="483" t="s">
        <v>123</v>
      </c>
      <c r="G42" s="483" t="s">
        <v>123</v>
      </c>
      <c r="H42" s="483" t="s">
        <v>123</v>
      </c>
      <c r="I42" s="483" t="s">
        <v>123</v>
      </c>
      <c r="J42" s="483" t="s">
        <v>123</v>
      </c>
      <c r="K42" s="483" t="s">
        <v>123</v>
      </c>
      <c r="L42" s="483" t="s">
        <v>123</v>
      </c>
      <c r="M42" s="483" t="s">
        <v>123</v>
      </c>
      <c r="N42" s="483" t="s">
        <v>123</v>
      </c>
      <c r="O42" s="483">
        <v>0</v>
      </c>
      <c r="P42" s="483">
        <v>2</v>
      </c>
      <c r="Q42" s="483">
        <v>8</v>
      </c>
      <c r="R42" s="483">
        <v>7</v>
      </c>
      <c r="S42" s="501" t="s">
        <v>116</v>
      </c>
      <c r="T42" s="27" t="s">
        <v>116</v>
      </c>
      <c r="U42" s="28" t="str">
        <f t="shared" si="15"/>
        <v>n/s</v>
      </c>
      <c r="V42" s="30">
        <v>0</v>
      </c>
      <c r="W42" s="40">
        <f t="shared" si="12"/>
        <v>0</v>
      </c>
      <c r="X42" s="502">
        <v>0</v>
      </c>
      <c r="Y42" s="27">
        <f t="shared" si="13"/>
        <v>17</v>
      </c>
      <c r="Z42" s="35">
        <f t="shared" si="10"/>
        <v>9.8265895953757232E-2</v>
      </c>
      <c r="AA42" s="503">
        <f t="shared" si="14"/>
        <v>0</v>
      </c>
      <c r="AB42" s="41">
        <f t="shared" si="11"/>
        <v>0</v>
      </c>
      <c r="AC42" s="504" t="s">
        <v>125</v>
      </c>
      <c r="AD42" s="505"/>
      <c r="AE42" s="505"/>
      <c r="AF42" s="42"/>
      <c r="AG42" s="39"/>
    </row>
    <row r="43" spans="1:34" ht="13.5" thickBot="1">
      <c r="A43" s="493" t="s">
        <v>126</v>
      </c>
      <c r="B43" s="483" t="s">
        <v>123</v>
      </c>
      <c r="C43" s="483" t="s">
        <v>123</v>
      </c>
      <c r="D43" s="483" t="s">
        <v>123</v>
      </c>
      <c r="E43" s="483" t="s">
        <v>123</v>
      </c>
      <c r="F43" s="483" t="s">
        <v>123</v>
      </c>
      <c r="G43" s="483" t="s">
        <v>123</v>
      </c>
      <c r="H43" s="483" t="s">
        <v>123</v>
      </c>
      <c r="I43" s="483" t="s">
        <v>123</v>
      </c>
      <c r="J43" s="483" t="s">
        <v>123</v>
      </c>
      <c r="K43" s="483" t="s">
        <v>123</v>
      </c>
      <c r="L43" s="483" t="s">
        <v>123</v>
      </c>
      <c r="M43" s="483" t="s">
        <v>123</v>
      </c>
      <c r="N43" s="483" t="s">
        <v>123</v>
      </c>
      <c r="O43" s="483">
        <v>0</v>
      </c>
      <c r="P43" s="483">
        <v>0</v>
      </c>
      <c r="Q43" s="483">
        <v>2</v>
      </c>
      <c r="R43" s="483">
        <v>3</v>
      </c>
      <c r="S43" s="501" t="s">
        <v>116</v>
      </c>
      <c r="T43" s="27" t="s">
        <v>116</v>
      </c>
      <c r="U43" s="28" t="str">
        <f t="shared" si="15"/>
        <v>n/s</v>
      </c>
      <c r="V43" s="487">
        <v>0</v>
      </c>
      <c r="W43" s="40">
        <f t="shared" si="12"/>
        <v>0</v>
      </c>
      <c r="X43" s="506">
        <v>0</v>
      </c>
      <c r="Y43" s="27">
        <f t="shared" si="13"/>
        <v>5</v>
      </c>
      <c r="Z43" s="35">
        <f t="shared" si="10"/>
        <v>2.8901734104046242E-2</v>
      </c>
      <c r="AA43" s="488">
        <f t="shared" si="14"/>
        <v>0</v>
      </c>
      <c r="AB43" s="489">
        <f t="shared" si="11"/>
        <v>0</v>
      </c>
      <c r="AC43" s="490" t="s">
        <v>126</v>
      </c>
      <c r="AD43" s="491"/>
      <c r="AE43" s="491"/>
      <c r="AF43" s="492"/>
      <c r="AG43" s="42"/>
    </row>
    <row r="44" spans="1:34" ht="13.5" thickBot="1">
      <c r="A44" s="493" t="s">
        <v>127</v>
      </c>
      <c r="B44" s="483" t="s">
        <v>123</v>
      </c>
      <c r="C44" s="483" t="s">
        <v>123</v>
      </c>
      <c r="D44" s="483" t="s">
        <v>123</v>
      </c>
      <c r="E44" s="483" t="s">
        <v>123</v>
      </c>
      <c r="F44" s="483" t="s">
        <v>123</v>
      </c>
      <c r="G44" s="483" t="s">
        <v>123</v>
      </c>
      <c r="H44" s="483" t="s">
        <v>123</v>
      </c>
      <c r="I44" s="483" t="s">
        <v>123</v>
      </c>
      <c r="J44" s="483" t="s">
        <v>123</v>
      </c>
      <c r="K44" s="483" t="s">
        <v>123</v>
      </c>
      <c r="L44" s="483" t="s">
        <v>123</v>
      </c>
      <c r="M44" s="483" t="s">
        <v>123</v>
      </c>
      <c r="N44" s="483" t="s">
        <v>123</v>
      </c>
      <c r="O44" s="483" t="s">
        <v>123</v>
      </c>
      <c r="P44" s="483" t="s">
        <v>123</v>
      </c>
      <c r="Q44" s="483">
        <v>0</v>
      </c>
      <c r="R44" s="483">
        <v>2</v>
      </c>
      <c r="S44" s="501" t="s">
        <v>116</v>
      </c>
      <c r="T44" s="27" t="s">
        <v>116</v>
      </c>
      <c r="U44" s="28" t="str">
        <f t="shared" si="15"/>
        <v>n/s</v>
      </c>
      <c r="V44" s="487">
        <v>0</v>
      </c>
      <c r="W44" s="40" t="str">
        <f t="shared" si="12"/>
        <v>n/s</v>
      </c>
      <c r="X44" s="506">
        <v>0</v>
      </c>
      <c r="Y44" s="27">
        <f t="shared" si="13"/>
        <v>2</v>
      </c>
      <c r="Z44" s="35">
        <f t="shared" si="10"/>
        <v>1.1560693641618497E-2</v>
      </c>
      <c r="AA44" s="488">
        <f t="shared" si="14"/>
        <v>0</v>
      </c>
      <c r="AB44" s="489">
        <f t="shared" si="11"/>
        <v>0</v>
      </c>
      <c r="AC44" s="490" t="s">
        <v>127</v>
      </c>
      <c r="AD44" s="491"/>
      <c r="AE44" s="491"/>
      <c r="AF44" s="492"/>
      <c r="AG44" s="492"/>
    </row>
    <row r="45" spans="1:34" ht="13.5" thickBot="1">
      <c r="A45" s="493" t="s">
        <v>128</v>
      </c>
      <c r="B45" s="483" t="s">
        <v>123</v>
      </c>
      <c r="C45" s="483" t="s">
        <v>123</v>
      </c>
      <c r="D45" s="483" t="s">
        <v>123</v>
      </c>
      <c r="E45" s="483" t="s">
        <v>123</v>
      </c>
      <c r="F45" s="483" t="s">
        <v>123</v>
      </c>
      <c r="G45" s="483" t="s">
        <v>123</v>
      </c>
      <c r="H45" s="483" t="s">
        <v>123</v>
      </c>
      <c r="I45" s="483" t="s">
        <v>123</v>
      </c>
      <c r="J45" s="483" t="s">
        <v>123</v>
      </c>
      <c r="K45" s="483" t="s">
        <v>123</v>
      </c>
      <c r="L45" s="483" t="s">
        <v>123</v>
      </c>
      <c r="M45" s="483" t="s">
        <v>123</v>
      </c>
      <c r="N45" s="483" t="s">
        <v>123</v>
      </c>
      <c r="O45" s="483" t="s">
        <v>123</v>
      </c>
      <c r="P45" s="483" t="s">
        <v>123</v>
      </c>
      <c r="Q45" s="483" t="s">
        <v>123</v>
      </c>
      <c r="R45" s="483">
        <v>9</v>
      </c>
      <c r="S45" s="501" t="s">
        <v>116</v>
      </c>
      <c r="T45" s="27" t="s">
        <v>116</v>
      </c>
      <c r="U45" s="28" t="str">
        <f t="shared" si="15"/>
        <v>n/s</v>
      </c>
      <c r="V45" s="487">
        <v>0</v>
      </c>
      <c r="W45" s="40" t="str">
        <f t="shared" si="12"/>
        <v>n/s</v>
      </c>
      <c r="X45" s="506">
        <v>0</v>
      </c>
      <c r="Y45" s="27">
        <f t="shared" si="13"/>
        <v>9</v>
      </c>
      <c r="Z45" s="35">
        <f t="shared" si="10"/>
        <v>5.2023121387283239E-2</v>
      </c>
      <c r="AA45" s="488">
        <f t="shared" si="14"/>
        <v>0</v>
      </c>
      <c r="AB45" s="489">
        <f t="shared" si="11"/>
        <v>0</v>
      </c>
      <c r="AC45" s="490" t="s">
        <v>128</v>
      </c>
      <c r="AD45" s="491"/>
      <c r="AE45" s="491"/>
      <c r="AF45" s="492"/>
      <c r="AG45" s="492"/>
    </row>
    <row r="46" spans="1:34" ht="13.5" thickBot="1">
      <c r="A46" s="507" t="s">
        <v>129</v>
      </c>
      <c r="B46" s="483" t="s">
        <v>123</v>
      </c>
      <c r="C46" s="483" t="s">
        <v>123</v>
      </c>
      <c r="D46" s="43" t="s">
        <v>123</v>
      </c>
      <c r="E46" s="43" t="s">
        <v>123</v>
      </c>
      <c r="F46" s="43" t="s">
        <v>123</v>
      </c>
      <c r="G46" s="43" t="s">
        <v>123</v>
      </c>
      <c r="H46" s="483" t="s">
        <v>123</v>
      </c>
      <c r="I46" s="483" t="s">
        <v>123</v>
      </c>
      <c r="J46" s="43" t="s">
        <v>123</v>
      </c>
      <c r="K46" s="483" t="s">
        <v>123</v>
      </c>
      <c r="L46" s="483" t="s">
        <v>123</v>
      </c>
      <c r="M46" s="483" t="s">
        <v>123</v>
      </c>
      <c r="N46" s="483" t="s">
        <v>123</v>
      </c>
      <c r="O46" s="43" t="s">
        <v>123</v>
      </c>
      <c r="P46" s="43" t="s">
        <v>123</v>
      </c>
      <c r="Q46" s="43" t="s">
        <v>123</v>
      </c>
      <c r="R46" s="43">
        <v>2</v>
      </c>
      <c r="S46" s="44" t="s">
        <v>116</v>
      </c>
      <c r="T46" s="45" t="s">
        <v>116</v>
      </c>
      <c r="U46" s="46" t="str">
        <f t="shared" si="15"/>
        <v>n/s</v>
      </c>
      <c r="V46" s="508">
        <v>0</v>
      </c>
      <c r="W46" s="47" t="str">
        <f t="shared" si="12"/>
        <v>n/s</v>
      </c>
      <c r="X46" s="509">
        <v>0</v>
      </c>
      <c r="Y46" s="27">
        <f t="shared" si="13"/>
        <v>2</v>
      </c>
      <c r="Z46" s="35">
        <f t="shared" si="10"/>
        <v>1.1560693641618497E-2</v>
      </c>
      <c r="AA46" s="510">
        <f t="shared" si="14"/>
        <v>0</v>
      </c>
      <c r="AB46" s="511">
        <f t="shared" si="11"/>
        <v>0</v>
      </c>
      <c r="AC46" s="512" t="s">
        <v>129</v>
      </c>
      <c r="AD46" s="513"/>
      <c r="AE46" s="513"/>
      <c r="AF46" s="514"/>
      <c r="AG46" s="492"/>
    </row>
    <row r="47" spans="1:34" ht="13.5" thickBot="1">
      <c r="A47" s="48" t="s">
        <v>103</v>
      </c>
      <c r="B47" s="49">
        <f>SUM(B34:B46)</f>
        <v>0</v>
      </c>
      <c r="C47" s="49">
        <v>1</v>
      </c>
      <c r="D47" s="49">
        <v>0</v>
      </c>
      <c r="E47" s="49">
        <v>0</v>
      </c>
      <c r="F47" s="49">
        <v>0</v>
      </c>
      <c r="G47" s="49">
        <v>1</v>
      </c>
      <c r="H47" s="49">
        <f>SUM(H34:H41)</f>
        <v>9</v>
      </c>
      <c r="I47" s="49">
        <v>1</v>
      </c>
      <c r="J47" s="49">
        <f>SUM(J34:J46)</f>
        <v>6</v>
      </c>
      <c r="K47" s="49">
        <f>SUM(K34:K46)</f>
        <v>36</v>
      </c>
      <c r="L47" s="49">
        <f>SUM(L34:L46)</f>
        <v>7</v>
      </c>
      <c r="M47" s="49">
        <f>SUM(M34:M46)</f>
        <v>1</v>
      </c>
      <c r="N47" s="49">
        <v>0</v>
      </c>
      <c r="O47" s="49">
        <v>1</v>
      </c>
      <c r="P47" s="49">
        <f t="shared" ref="P47:Y47" si="16">SUM(P34:P46)</f>
        <v>16</v>
      </c>
      <c r="Q47" s="49">
        <f t="shared" si="16"/>
        <v>28</v>
      </c>
      <c r="R47" s="49">
        <f t="shared" si="16"/>
        <v>106</v>
      </c>
      <c r="S47" s="51">
        <f t="shared" si="16"/>
        <v>0</v>
      </c>
      <c r="T47" s="52">
        <f t="shared" si="16"/>
        <v>0</v>
      </c>
      <c r="U47" s="51">
        <f t="shared" si="16"/>
        <v>62</v>
      </c>
      <c r="V47" s="52">
        <f t="shared" si="16"/>
        <v>1</v>
      </c>
      <c r="W47" s="53">
        <f t="shared" si="16"/>
        <v>1</v>
      </c>
      <c r="X47" s="54">
        <f t="shared" si="16"/>
        <v>0</v>
      </c>
      <c r="Y47" s="51">
        <f t="shared" si="16"/>
        <v>150</v>
      </c>
      <c r="Z47" s="52" t="s">
        <v>116</v>
      </c>
      <c r="AA47" s="51">
        <f>SUM(AA34:AA46)</f>
        <v>63</v>
      </c>
      <c r="AB47" s="52">
        <f>SUM(AB34:AB46)</f>
        <v>4.1095890410958902E-2</v>
      </c>
      <c r="AC47" s="55"/>
      <c r="AD47" s="56"/>
      <c r="AE47" s="56"/>
      <c r="AF47" s="57"/>
      <c r="AG47" s="514"/>
    </row>
    <row r="48" spans="1:34" ht="13.5" thickBot="1">
      <c r="A48" s="58" t="s">
        <v>130</v>
      </c>
      <c r="B48" s="59">
        <v>1</v>
      </c>
      <c r="C48" s="60">
        <v>0.8</v>
      </c>
      <c r="D48" s="60">
        <v>0.9</v>
      </c>
      <c r="E48" s="60">
        <v>1</v>
      </c>
      <c r="F48" s="60">
        <v>1.1000000000000001</v>
      </c>
      <c r="G48" s="60">
        <v>1.2</v>
      </c>
      <c r="H48" s="60">
        <v>1.6</v>
      </c>
      <c r="I48" s="61">
        <v>0.9</v>
      </c>
      <c r="J48" s="61">
        <v>1.7</v>
      </c>
      <c r="K48" s="61">
        <v>1.1000000000000001</v>
      </c>
      <c r="L48" s="61">
        <v>1.6</v>
      </c>
      <c r="M48" s="61">
        <v>1</v>
      </c>
      <c r="N48" s="61">
        <v>0.9</v>
      </c>
      <c r="O48" s="61">
        <v>2.1</v>
      </c>
      <c r="P48" s="61"/>
      <c r="Q48" s="61"/>
      <c r="R48" s="61"/>
      <c r="S48" s="62"/>
      <c r="T48" s="63"/>
      <c r="U48" s="63"/>
      <c r="V48" s="63"/>
      <c r="W48" s="63"/>
      <c r="X48" s="63"/>
      <c r="Y48" s="64" t="s">
        <v>131</v>
      </c>
      <c r="Z48" s="64" t="s">
        <v>132</v>
      </c>
      <c r="AA48" s="65" t="s">
        <v>133</v>
      </c>
      <c r="AB48" s="66" t="s">
        <v>133</v>
      </c>
      <c r="AC48" s="67" t="s">
        <v>134</v>
      </c>
      <c r="AD48" s="67"/>
      <c r="AE48" s="67"/>
      <c r="AF48" s="68"/>
      <c r="AG48" s="56"/>
    </row>
    <row r="49" spans="1:34">
      <c r="A49" s="69">
        <f>SUM(B48:P48)</f>
        <v>16.900000000000002</v>
      </c>
      <c r="B49" s="70"/>
      <c r="C49" s="70"/>
      <c r="D49" s="70"/>
      <c r="E49" s="70"/>
      <c r="F49" s="70"/>
      <c r="G49" s="70"/>
      <c r="H49" s="70"/>
      <c r="I49" s="71"/>
      <c r="J49" s="70"/>
      <c r="K49" s="7"/>
      <c r="O49" s="70"/>
      <c r="S49" s="515">
        <v>2022</v>
      </c>
      <c r="T49" s="516" t="s">
        <v>135</v>
      </c>
      <c r="U49" s="517"/>
      <c r="V49" s="517"/>
      <c r="W49" s="517" t="s">
        <v>136</v>
      </c>
      <c r="X49" s="516" t="s">
        <v>137</v>
      </c>
      <c r="Y49" s="64" t="s">
        <v>138</v>
      </c>
      <c r="Z49" s="64" t="s">
        <v>139</v>
      </c>
      <c r="AA49" s="65" t="s">
        <v>138</v>
      </c>
      <c r="AB49" s="66" t="s">
        <v>139</v>
      </c>
      <c r="AC49" s="72" t="s">
        <v>140</v>
      </c>
      <c r="AD49" s="67"/>
      <c r="AE49" s="67"/>
      <c r="AF49" s="68"/>
      <c r="AG49" s="86"/>
    </row>
    <row r="50" spans="1:34">
      <c r="O50" s="10"/>
      <c r="P50" s="10"/>
      <c r="Q50" s="10"/>
      <c r="R50" s="10"/>
      <c r="S50" s="73" t="s">
        <v>141</v>
      </c>
      <c r="T50" s="74"/>
      <c r="U50" s="74"/>
      <c r="V50" s="74"/>
      <c r="W50" s="520" t="e">
        <f>SUM(Y50,AA50)/SUM(Y50:AB50)</f>
        <v>#DIV/0!</v>
      </c>
      <c r="X50" s="520" t="e">
        <f>SUM(Z50,AB50)/SUM(Y50:AB50)</f>
        <v>#DIV/0!</v>
      </c>
      <c r="Y50" s="521">
        <f>SUM(S34:S37)</f>
        <v>0</v>
      </c>
      <c r="Z50" s="522">
        <f>SUM(S38:S46)</f>
        <v>0</v>
      </c>
      <c r="AA50" s="522">
        <v>0</v>
      </c>
      <c r="AB50" s="522">
        <v>0</v>
      </c>
      <c r="AC50" s="523" t="s">
        <v>142</v>
      </c>
      <c r="AD50" s="524"/>
      <c r="AE50" s="524"/>
      <c r="AF50" s="524"/>
      <c r="AG50" s="68"/>
    </row>
    <row r="51" spans="1:34">
      <c r="L51" s="10"/>
      <c r="O51" s="10"/>
      <c r="P51" s="10"/>
      <c r="Q51" s="10"/>
      <c r="R51" s="10"/>
      <c r="S51" s="75" t="s">
        <v>143</v>
      </c>
      <c r="T51" s="63"/>
      <c r="U51" s="63"/>
      <c r="V51" s="63"/>
      <c r="W51" s="520">
        <f>SUM(Y51,AA51)/SUM(Y51:AB51)</f>
        <v>1</v>
      </c>
      <c r="X51" s="520">
        <f>SUM(Z51,AB51)/SUM(Y51:AB51)</f>
        <v>0</v>
      </c>
      <c r="Y51" s="522">
        <f>SUM(U34:U37)</f>
        <v>62</v>
      </c>
      <c r="Z51" s="522">
        <f>SUM(U38:U46)</f>
        <v>0</v>
      </c>
      <c r="AA51" s="522">
        <v>0</v>
      </c>
      <c r="AB51" s="522">
        <v>0</v>
      </c>
      <c r="AC51" s="523" t="s">
        <v>144</v>
      </c>
      <c r="AD51" s="524"/>
      <c r="AE51" s="524"/>
      <c r="AF51" s="524"/>
      <c r="AG51" s="524"/>
    </row>
    <row r="52" spans="1:34" ht="13.5" thickBot="1">
      <c r="L52" s="10"/>
      <c r="O52" s="10"/>
      <c r="P52" s="10"/>
      <c r="Q52" s="10"/>
      <c r="R52" s="10"/>
      <c r="S52" s="76" t="s">
        <v>145</v>
      </c>
      <c r="T52" s="77"/>
      <c r="U52" s="77"/>
      <c r="V52" s="77"/>
      <c r="W52" s="526" t="e">
        <f>#REF!</f>
        <v>#REF!</v>
      </c>
      <c r="X52" s="526" t="e">
        <f>#REF!</f>
        <v>#REF!</v>
      </c>
      <c r="Y52" s="527" t="s">
        <v>116</v>
      </c>
      <c r="Z52" s="527" t="s">
        <v>116</v>
      </c>
      <c r="AA52" s="527" t="s">
        <v>116</v>
      </c>
      <c r="AB52" s="527" t="s">
        <v>116</v>
      </c>
      <c r="AC52" s="528" t="s">
        <v>146</v>
      </c>
      <c r="AD52" s="529"/>
      <c r="AE52" s="529"/>
      <c r="AF52" s="529"/>
      <c r="AG52" s="524"/>
    </row>
    <row r="53" spans="1:34" ht="27" thickBot="1">
      <c r="A53" s="5" t="s">
        <v>155</v>
      </c>
      <c r="B53" s="5"/>
      <c r="C53" s="6"/>
      <c r="D53" s="6"/>
      <c r="E53" s="7"/>
      <c r="F53" s="7"/>
      <c r="G53" s="7"/>
      <c r="H53" s="7"/>
      <c r="I53" s="8" t="s">
        <v>94</v>
      </c>
      <c r="J53" s="7"/>
      <c r="K53" s="7"/>
      <c r="U53" s="9"/>
      <c r="AE53" s="7"/>
      <c r="AF53" s="7"/>
      <c r="AG53" s="529"/>
    </row>
    <row r="54" spans="1:34" ht="13.5" thickBot="1">
      <c r="A54" s="11" t="s">
        <v>95</v>
      </c>
      <c r="B54" s="11"/>
      <c r="C54" s="7"/>
      <c r="D54" s="7"/>
      <c r="E54" s="7"/>
      <c r="F54" s="7"/>
      <c r="G54" s="7"/>
      <c r="H54" s="7"/>
      <c r="I54" s="7"/>
      <c r="J54" s="7"/>
      <c r="K54" s="7"/>
      <c r="AE54" s="7"/>
      <c r="AF54" s="7"/>
    </row>
    <row r="55" spans="1:34" ht="29.25" customHeight="1" thickTop="1">
      <c r="A55" s="12" t="s">
        <v>72</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280"/>
      <c r="R55" s="280"/>
      <c r="S55" s="15">
        <v>2022</v>
      </c>
      <c r="T55" s="16"/>
      <c r="U55" s="16"/>
      <c r="V55" s="17"/>
      <c r="W55" s="17"/>
      <c r="X55" s="17"/>
      <c r="Y55" s="17"/>
      <c r="Z55" s="18"/>
      <c r="AA55" s="19"/>
      <c r="AB55" s="19"/>
      <c r="AC55" s="19"/>
      <c r="AD55" s="20"/>
      <c r="AE55" s="20"/>
      <c r="AF55" s="21"/>
    </row>
    <row r="56" spans="1:34" ht="13.5" thickBot="1">
      <c r="A56" s="456" t="s">
        <v>96</v>
      </c>
      <c r="B56" s="457" t="s">
        <v>97</v>
      </c>
      <c r="C56" s="457" t="s">
        <v>97</v>
      </c>
      <c r="D56" s="457" t="s">
        <v>97</v>
      </c>
      <c r="E56" s="457" t="s">
        <v>97</v>
      </c>
      <c r="F56" s="457" t="s">
        <v>97</v>
      </c>
      <c r="G56" s="457" t="s">
        <v>97</v>
      </c>
      <c r="H56" s="457" t="s">
        <v>97</v>
      </c>
      <c r="I56" s="457" t="s">
        <v>97</v>
      </c>
      <c r="J56" s="457" t="s">
        <v>97</v>
      </c>
      <c r="K56" s="457" t="s">
        <v>97</v>
      </c>
      <c r="L56" s="457" t="s">
        <v>97</v>
      </c>
      <c r="M56" s="457" t="s">
        <v>97</v>
      </c>
      <c r="N56" s="457" t="s">
        <v>97</v>
      </c>
      <c r="O56" s="457" t="s">
        <v>97</v>
      </c>
      <c r="P56" s="457" t="s">
        <v>97</v>
      </c>
      <c r="Q56" s="530"/>
      <c r="R56" s="530"/>
      <c r="S56" s="458"/>
      <c r="T56" s="459"/>
      <c r="U56" s="459"/>
      <c r="V56" s="460"/>
      <c r="W56" s="460"/>
      <c r="X56" s="460"/>
      <c r="Y56" s="460"/>
      <c r="Z56" s="461"/>
      <c r="AA56" s="462"/>
      <c r="AB56" s="462"/>
      <c r="AC56" s="462"/>
      <c r="AD56" s="463"/>
      <c r="AE56" s="463"/>
      <c r="AF56" s="464"/>
    </row>
    <row r="57" spans="1:34" ht="13.5" thickTop="1">
      <c r="A57" s="456" t="s">
        <v>99</v>
      </c>
      <c r="B57" s="457" t="s">
        <v>101</v>
      </c>
      <c r="C57" s="457" t="s">
        <v>100</v>
      </c>
      <c r="D57" s="457" t="s">
        <v>100</v>
      </c>
      <c r="E57" s="457" t="s">
        <v>101</v>
      </c>
      <c r="F57" s="457" t="s">
        <v>100</v>
      </c>
      <c r="G57" s="457" t="s">
        <v>101</v>
      </c>
      <c r="H57" s="457" t="s">
        <v>101</v>
      </c>
      <c r="I57" s="457" t="s">
        <v>101</v>
      </c>
      <c r="J57" s="457" t="s">
        <v>101</v>
      </c>
      <c r="K57" s="457" t="s">
        <v>101</v>
      </c>
      <c r="L57" s="457" t="s">
        <v>156</v>
      </c>
      <c r="M57" s="457" t="s">
        <v>101</v>
      </c>
      <c r="N57" s="457" t="s">
        <v>156</v>
      </c>
      <c r="O57" s="457" t="s">
        <v>100</v>
      </c>
      <c r="P57" s="457" t="s">
        <v>100</v>
      </c>
      <c r="Q57" s="530"/>
      <c r="R57" s="530"/>
      <c r="S57" s="465" t="s">
        <v>103</v>
      </c>
      <c r="T57" s="466"/>
      <c r="U57" s="467"/>
      <c r="V57" s="467"/>
      <c r="W57" s="467"/>
      <c r="X57" s="467"/>
      <c r="Y57" s="467"/>
      <c r="Z57" s="468"/>
      <c r="AA57" s="469"/>
      <c r="AB57" s="469"/>
      <c r="AC57" s="470"/>
      <c r="AD57" s="470"/>
      <c r="AE57" s="470"/>
      <c r="AF57" s="471"/>
      <c r="AG57" s="21"/>
    </row>
    <row r="58" spans="1:34" ht="13.5" thickBot="1">
      <c r="A58" s="472" t="s">
        <v>104</v>
      </c>
      <c r="B58" s="473">
        <v>3580</v>
      </c>
      <c r="C58" s="473">
        <v>3714</v>
      </c>
      <c r="D58" s="473">
        <v>4068</v>
      </c>
      <c r="E58" s="473">
        <v>4241</v>
      </c>
      <c r="F58" s="473">
        <v>3994</v>
      </c>
      <c r="G58" s="473">
        <v>4417</v>
      </c>
      <c r="H58" s="473">
        <v>4511</v>
      </c>
      <c r="I58" s="473">
        <v>4530</v>
      </c>
      <c r="J58" s="473">
        <v>4427</v>
      </c>
      <c r="K58" s="473">
        <v>4483</v>
      </c>
      <c r="L58" s="473">
        <v>4530</v>
      </c>
      <c r="M58" s="473">
        <v>4492</v>
      </c>
      <c r="N58" s="473">
        <v>4408</v>
      </c>
      <c r="O58" s="473">
        <v>4104</v>
      </c>
      <c r="P58" s="473">
        <v>3903</v>
      </c>
      <c r="Q58" s="281"/>
      <c r="R58" s="281"/>
      <c r="S58" s="22" t="s">
        <v>105</v>
      </c>
      <c r="T58" s="474"/>
      <c r="U58" s="475"/>
      <c r="V58" s="475"/>
      <c r="W58" s="475"/>
      <c r="X58" s="475"/>
      <c r="Y58" s="476"/>
      <c r="Z58" s="477"/>
      <c r="AA58" s="478"/>
      <c r="AB58" s="478"/>
      <c r="AC58" s="479"/>
      <c r="AD58" s="470"/>
      <c r="AE58" s="470"/>
      <c r="AF58" s="471"/>
      <c r="AG58" s="464"/>
    </row>
    <row r="59" spans="1:34" ht="13.5" thickBot="1">
      <c r="A59" s="480" t="s">
        <v>106</v>
      </c>
      <c r="B59" s="481" t="s">
        <v>107</v>
      </c>
      <c r="C59" s="481" t="s">
        <v>107</v>
      </c>
      <c r="D59" s="481" t="s">
        <v>107</v>
      </c>
      <c r="E59" s="481" t="s">
        <v>107</v>
      </c>
      <c r="F59" s="481" t="s">
        <v>107</v>
      </c>
      <c r="G59" s="481" t="s">
        <v>107</v>
      </c>
      <c r="H59" s="481" t="s">
        <v>107</v>
      </c>
      <c r="I59" s="481" t="s">
        <v>107</v>
      </c>
      <c r="J59" s="481" t="s">
        <v>107</v>
      </c>
      <c r="K59" s="481" t="s">
        <v>107</v>
      </c>
      <c r="L59" s="481" t="s">
        <v>107</v>
      </c>
      <c r="M59" s="481" t="s">
        <v>107</v>
      </c>
      <c r="N59" s="481" t="s">
        <v>107</v>
      </c>
      <c r="O59" s="481" t="s">
        <v>153</v>
      </c>
      <c r="P59" s="481" t="s">
        <v>113</v>
      </c>
      <c r="Q59" s="282"/>
      <c r="R59" s="282"/>
      <c r="S59" s="23" t="s">
        <v>108</v>
      </c>
      <c r="T59" s="24" t="s">
        <v>109</v>
      </c>
      <c r="U59" s="23" t="s">
        <v>110</v>
      </c>
      <c r="V59" s="23" t="s">
        <v>111</v>
      </c>
      <c r="W59" s="25" t="s">
        <v>112</v>
      </c>
      <c r="X59" s="25" t="s">
        <v>111</v>
      </c>
      <c r="Y59" s="23" t="s">
        <v>113</v>
      </c>
      <c r="Z59" s="23" t="s">
        <v>109</v>
      </c>
      <c r="AA59" s="23" t="s">
        <v>114</v>
      </c>
      <c r="AB59" s="24" t="s">
        <v>111</v>
      </c>
      <c r="AC59" s="482"/>
      <c r="AD59" s="470"/>
      <c r="AE59" s="470"/>
      <c r="AF59" s="471"/>
      <c r="AG59" s="471"/>
    </row>
    <row r="60" spans="1:34">
      <c r="A60" s="26" t="s">
        <v>115</v>
      </c>
      <c r="B60" s="483">
        <v>8</v>
      </c>
      <c r="C60" s="483">
        <v>8</v>
      </c>
      <c r="D60" s="484">
        <v>15</v>
      </c>
      <c r="E60" s="484">
        <v>18</v>
      </c>
      <c r="F60" s="484">
        <v>36</v>
      </c>
      <c r="G60" s="484">
        <v>28</v>
      </c>
      <c r="H60" s="483">
        <v>21</v>
      </c>
      <c r="I60" s="484">
        <v>19</v>
      </c>
      <c r="J60" s="484">
        <v>30</v>
      </c>
      <c r="K60" s="484">
        <v>24</v>
      </c>
      <c r="L60" s="484">
        <v>6</v>
      </c>
      <c r="M60" s="484">
        <v>2</v>
      </c>
      <c r="N60" s="484">
        <v>0</v>
      </c>
      <c r="O60" s="485">
        <v>7</v>
      </c>
      <c r="P60" s="484">
        <v>57</v>
      </c>
      <c r="Q60" s="531"/>
      <c r="R60" s="531"/>
      <c r="S60" s="27" t="s">
        <v>116</v>
      </c>
      <c r="T60" s="27" t="s">
        <v>116</v>
      </c>
      <c r="U60" s="486">
        <f t="shared" ref="U60:U66" si="17">SUM(B60:N60)</f>
        <v>215</v>
      </c>
      <c r="V60" s="487">
        <f>U60/U73</f>
        <v>0.52955665024630538</v>
      </c>
      <c r="W60" s="28">
        <f t="shared" ref="W60:W72" si="18">O60</f>
        <v>7</v>
      </c>
      <c r="X60" s="29">
        <f t="shared" ref="X60:X66" si="19">W60/W$73</f>
        <v>0.5</v>
      </c>
      <c r="Y60" s="27">
        <f>P60</f>
        <v>57</v>
      </c>
      <c r="Z60" s="30">
        <f t="shared" ref="Z60:Z67" si="20">Y60/Y$73</f>
        <v>0.32947976878612717</v>
      </c>
      <c r="AA60" s="488">
        <f>SUM(S60,U60,W60)</f>
        <v>222</v>
      </c>
      <c r="AB60" s="489">
        <f t="shared" ref="AB60:AB72" si="21">AA60/AA$100</f>
        <v>0.14481409001956946</v>
      </c>
      <c r="AC60" s="490" t="s">
        <v>115</v>
      </c>
      <c r="AD60" s="491"/>
      <c r="AE60" s="491"/>
      <c r="AF60" s="492"/>
      <c r="AG60" s="471"/>
    </row>
    <row r="61" spans="1:34">
      <c r="A61" s="493" t="s">
        <v>117</v>
      </c>
      <c r="B61" s="495">
        <v>0</v>
      </c>
      <c r="C61" s="495">
        <v>3</v>
      </c>
      <c r="D61" s="485">
        <v>3</v>
      </c>
      <c r="E61" s="485">
        <v>16</v>
      </c>
      <c r="F61" s="485">
        <v>13</v>
      </c>
      <c r="G61" s="485">
        <v>34</v>
      </c>
      <c r="H61" s="495">
        <v>21</v>
      </c>
      <c r="I61" s="485">
        <v>34</v>
      </c>
      <c r="J61" s="485">
        <v>28</v>
      </c>
      <c r="K61" s="485">
        <v>26</v>
      </c>
      <c r="L61" s="485">
        <v>4</v>
      </c>
      <c r="M61" s="485">
        <v>0</v>
      </c>
      <c r="N61" s="485">
        <v>0</v>
      </c>
      <c r="O61" s="485">
        <v>0</v>
      </c>
      <c r="P61" s="485">
        <v>14</v>
      </c>
      <c r="Q61" s="531"/>
      <c r="R61" s="531"/>
      <c r="S61" s="27" t="s">
        <v>116</v>
      </c>
      <c r="T61" s="27" t="s">
        <v>116</v>
      </c>
      <c r="U61" s="486">
        <f t="shared" si="17"/>
        <v>182</v>
      </c>
      <c r="V61" s="487">
        <f>U61/U73</f>
        <v>0.44827586206896552</v>
      </c>
      <c r="W61" s="28">
        <f t="shared" si="18"/>
        <v>0</v>
      </c>
      <c r="X61" s="29">
        <f t="shared" si="19"/>
        <v>0</v>
      </c>
      <c r="Y61" s="27">
        <f t="shared" ref="Y61:Y72" si="22">P61</f>
        <v>14</v>
      </c>
      <c r="Z61" s="30">
        <f t="shared" si="20"/>
        <v>8.0924855491329481E-2</v>
      </c>
      <c r="AA61" s="488">
        <f t="shared" ref="AA61:AA72" si="23">SUM(S61,U61,W61)</f>
        <v>182</v>
      </c>
      <c r="AB61" s="489">
        <f t="shared" si="21"/>
        <v>0.11872146118721461</v>
      </c>
      <c r="AC61" s="490" t="s">
        <v>117</v>
      </c>
      <c r="AD61" s="491"/>
      <c r="AE61" s="491"/>
      <c r="AF61" s="492"/>
      <c r="AG61" s="471"/>
    </row>
    <row r="62" spans="1:34">
      <c r="A62" s="493" t="s">
        <v>118</v>
      </c>
      <c r="B62" s="495">
        <v>0</v>
      </c>
      <c r="C62" s="495">
        <v>0</v>
      </c>
      <c r="D62" s="485">
        <v>0</v>
      </c>
      <c r="E62" s="485">
        <v>0</v>
      </c>
      <c r="F62" s="485">
        <v>0</v>
      </c>
      <c r="G62" s="485">
        <v>4</v>
      </c>
      <c r="H62" s="495">
        <v>0</v>
      </c>
      <c r="I62" s="485">
        <v>2</v>
      </c>
      <c r="J62" s="485">
        <v>0</v>
      </c>
      <c r="K62" s="485">
        <v>3</v>
      </c>
      <c r="L62" s="485">
        <v>0</v>
      </c>
      <c r="M62" s="485">
        <v>0</v>
      </c>
      <c r="N62" s="485">
        <v>0</v>
      </c>
      <c r="O62" s="485">
        <v>7</v>
      </c>
      <c r="P62" s="485">
        <v>53</v>
      </c>
      <c r="Q62" s="531"/>
      <c r="R62" s="531"/>
      <c r="S62" s="27" t="s">
        <v>116</v>
      </c>
      <c r="T62" s="27" t="s">
        <v>116</v>
      </c>
      <c r="U62" s="486">
        <f t="shared" si="17"/>
        <v>9</v>
      </c>
      <c r="V62" s="487">
        <f>U62/U73</f>
        <v>2.2167487684729065E-2</v>
      </c>
      <c r="W62" s="28">
        <f t="shared" si="18"/>
        <v>7</v>
      </c>
      <c r="X62" s="29">
        <f t="shared" si="19"/>
        <v>0.5</v>
      </c>
      <c r="Y62" s="27">
        <f t="shared" si="22"/>
        <v>53</v>
      </c>
      <c r="Z62" s="30">
        <f t="shared" si="20"/>
        <v>0.30635838150289019</v>
      </c>
      <c r="AA62" s="488">
        <f t="shared" si="23"/>
        <v>16</v>
      </c>
      <c r="AB62" s="489">
        <f t="shared" si="21"/>
        <v>1.0437051532941943E-2</v>
      </c>
      <c r="AC62" s="494" t="s">
        <v>118</v>
      </c>
      <c r="AD62" s="491"/>
      <c r="AE62" s="491"/>
      <c r="AF62" s="492"/>
      <c r="AG62" s="492"/>
    </row>
    <row r="63" spans="1:34">
      <c r="A63" s="493" t="s">
        <v>119</v>
      </c>
      <c r="B63" s="495">
        <v>0</v>
      </c>
      <c r="C63" s="495">
        <v>0</v>
      </c>
      <c r="D63" s="485">
        <v>0</v>
      </c>
      <c r="E63" s="485">
        <v>0</v>
      </c>
      <c r="F63" s="485">
        <v>0</v>
      </c>
      <c r="G63" s="485">
        <v>0</v>
      </c>
      <c r="H63" s="495">
        <v>0</v>
      </c>
      <c r="I63" s="495">
        <v>0</v>
      </c>
      <c r="J63" s="485">
        <v>0</v>
      </c>
      <c r="K63" s="485">
        <v>0</v>
      </c>
      <c r="L63" s="485">
        <v>0</v>
      </c>
      <c r="M63" s="485">
        <v>0</v>
      </c>
      <c r="N63" s="485">
        <v>0</v>
      </c>
      <c r="O63" s="485">
        <v>0</v>
      </c>
      <c r="P63" s="485">
        <v>30</v>
      </c>
      <c r="Q63" s="531"/>
      <c r="R63" s="531"/>
      <c r="S63" s="27" t="s">
        <v>116</v>
      </c>
      <c r="T63" s="27" t="s">
        <v>116</v>
      </c>
      <c r="U63" s="486">
        <f t="shared" si="17"/>
        <v>0</v>
      </c>
      <c r="V63" s="487">
        <f>U63/U$100</f>
        <v>0</v>
      </c>
      <c r="W63" s="28">
        <f t="shared" si="18"/>
        <v>0</v>
      </c>
      <c r="X63" s="29">
        <f t="shared" si="19"/>
        <v>0</v>
      </c>
      <c r="Y63" s="27">
        <f t="shared" si="22"/>
        <v>30</v>
      </c>
      <c r="Z63" s="30">
        <f t="shared" si="20"/>
        <v>0.17341040462427745</v>
      </c>
      <c r="AA63" s="488">
        <f t="shared" si="23"/>
        <v>0</v>
      </c>
      <c r="AB63" s="489">
        <f t="shared" si="21"/>
        <v>0</v>
      </c>
      <c r="AC63" s="494" t="s">
        <v>119</v>
      </c>
      <c r="AD63" s="491"/>
      <c r="AE63" s="491"/>
      <c r="AF63" s="492"/>
      <c r="AG63" s="492"/>
      <c r="AH63" s="10" t="s">
        <v>154</v>
      </c>
    </row>
    <row r="64" spans="1:34">
      <c r="A64" s="493" t="s">
        <v>120</v>
      </c>
      <c r="B64" s="495">
        <v>0</v>
      </c>
      <c r="C64" s="495">
        <v>0</v>
      </c>
      <c r="D64" s="485">
        <v>0</v>
      </c>
      <c r="E64" s="485">
        <v>0</v>
      </c>
      <c r="F64" s="485">
        <v>0</v>
      </c>
      <c r="G64" s="485">
        <v>0</v>
      </c>
      <c r="H64" s="495">
        <v>0</v>
      </c>
      <c r="I64" s="495">
        <v>0</v>
      </c>
      <c r="J64" s="485">
        <v>0</v>
      </c>
      <c r="K64" s="485">
        <v>0</v>
      </c>
      <c r="L64" s="485">
        <v>0</v>
      </c>
      <c r="M64" s="485">
        <v>0</v>
      </c>
      <c r="N64" s="485">
        <v>0</v>
      </c>
      <c r="O64" s="485">
        <v>0</v>
      </c>
      <c r="P64" s="485">
        <v>15</v>
      </c>
      <c r="Q64" s="531"/>
      <c r="R64" s="531"/>
      <c r="S64" s="27" t="s">
        <v>116</v>
      </c>
      <c r="T64" s="27" t="s">
        <v>116</v>
      </c>
      <c r="U64" s="486">
        <f t="shared" si="17"/>
        <v>0</v>
      </c>
      <c r="V64" s="487">
        <f>U64/U$100</f>
        <v>0</v>
      </c>
      <c r="W64" s="28">
        <f t="shared" si="18"/>
        <v>0</v>
      </c>
      <c r="X64" s="29">
        <f t="shared" si="19"/>
        <v>0</v>
      </c>
      <c r="Y64" s="27">
        <f t="shared" si="22"/>
        <v>15</v>
      </c>
      <c r="Z64" s="30">
        <f t="shared" si="20"/>
        <v>8.6705202312138727E-2</v>
      </c>
      <c r="AA64" s="488">
        <f t="shared" si="23"/>
        <v>0</v>
      </c>
      <c r="AB64" s="489">
        <f t="shared" si="21"/>
        <v>0</v>
      </c>
      <c r="AC64" s="494" t="s">
        <v>120</v>
      </c>
      <c r="AD64" s="491"/>
      <c r="AE64" s="491"/>
      <c r="AF64" s="492"/>
      <c r="AG64" s="492"/>
    </row>
    <row r="65" spans="1:33">
      <c r="A65" s="493" t="s">
        <v>121</v>
      </c>
      <c r="B65" s="495">
        <v>0</v>
      </c>
      <c r="C65" s="495">
        <v>0</v>
      </c>
      <c r="D65" s="485">
        <v>0</v>
      </c>
      <c r="E65" s="485">
        <v>0</v>
      </c>
      <c r="F65" s="485">
        <v>0</v>
      </c>
      <c r="G65" s="485">
        <v>0</v>
      </c>
      <c r="H65" s="495">
        <v>0</v>
      </c>
      <c r="I65" s="495">
        <v>0</v>
      </c>
      <c r="J65" s="485">
        <v>0</v>
      </c>
      <c r="K65" s="485">
        <v>0</v>
      </c>
      <c r="L65" s="485">
        <v>0</v>
      </c>
      <c r="M65" s="485">
        <v>0</v>
      </c>
      <c r="N65" s="485">
        <v>0</v>
      </c>
      <c r="O65" s="485">
        <v>0</v>
      </c>
      <c r="P65" s="485">
        <v>1</v>
      </c>
      <c r="Q65" s="531"/>
      <c r="R65" s="531"/>
      <c r="S65" s="27" t="s">
        <v>116</v>
      </c>
      <c r="T65" s="27" t="s">
        <v>116</v>
      </c>
      <c r="U65" s="486">
        <f t="shared" si="17"/>
        <v>0</v>
      </c>
      <c r="V65" s="487">
        <f>U65/U$100</f>
        <v>0</v>
      </c>
      <c r="W65" s="28">
        <f t="shared" si="18"/>
        <v>0</v>
      </c>
      <c r="X65" s="29">
        <f t="shared" si="19"/>
        <v>0</v>
      </c>
      <c r="Y65" s="27">
        <f t="shared" si="22"/>
        <v>1</v>
      </c>
      <c r="Z65" s="30">
        <f t="shared" si="20"/>
        <v>5.7803468208092483E-3</v>
      </c>
      <c r="AA65" s="488">
        <f t="shared" si="23"/>
        <v>0</v>
      </c>
      <c r="AB65" s="489">
        <f t="shared" si="21"/>
        <v>0</v>
      </c>
      <c r="AC65" s="494" t="s">
        <v>121</v>
      </c>
      <c r="AD65" s="491"/>
      <c r="AE65" s="491"/>
      <c r="AF65" s="492"/>
      <c r="AG65" s="492"/>
    </row>
    <row r="66" spans="1:33">
      <c r="A66" s="493" t="s">
        <v>122</v>
      </c>
      <c r="B66" s="495">
        <v>0</v>
      </c>
      <c r="C66" s="495">
        <v>0</v>
      </c>
      <c r="D66" s="485">
        <v>0</v>
      </c>
      <c r="E66" s="485">
        <v>0</v>
      </c>
      <c r="F66" s="485">
        <v>0</v>
      </c>
      <c r="G66" s="485">
        <v>0</v>
      </c>
      <c r="H66" s="495">
        <v>0</v>
      </c>
      <c r="I66" s="495">
        <v>0</v>
      </c>
      <c r="J66" s="485">
        <v>0</v>
      </c>
      <c r="K66" s="483">
        <v>0</v>
      </c>
      <c r="L66" s="485">
        <v>0</v>
      </c>
      <c r="M66" s="485">
        <v>0</v>
      </c>
      <c r="N66" s="483">
        <v>0</v>
      </c>
      <c r="O66" s="485">
        <v>0</v>
      </c>
      <c r="P66" s="485">
        <v>3</v>
      </c>
      <c r="Q66" s="531"/>
      <c r="R66" s="531"/>
      <c r="S66" s="27" t="s">
        <v>116</v>
      </c>
      <c r="T66" s="27" t="s">
        <v>116</v>
      </c>
      <c r="U66" s="486">
        <f t="shared" si="17"/>
        <v>0</v>
      </c>
      <c r="V66" s="487">
        <f>U66/U$100</f>
        <v>0</v>
      </c>
      <c r="W66" s="28">
        <f t="shared" si="18"/>
        <v>0</v>
      </c>
      <c r="X66" s="29">
        <f t="shared" si="19"/>
        <v>0</v>
      </c>
      <c r="Y66" s="27">
        <f t="shared" si="22"/>
        <v>3</v>
      </c>
      <c r="Z66" s="30">
        <f t="shared" si="20"/>
        <v>1.7341040462427744E-2</v>
      </c>
      <c r="AA66" s="488">
        <f t="shared" si="23"/>
        <v>0</v>
      </c>
      <c r="AB66" s="489">
        <f t="shared" si="21"/>
        <v>0</v>
      </c>
      <c r="AC66" s="494" t="s">
        <v>122</v>
      </c>
      <c r="AD66" s="491"/>
      <c r="AE66" s="491"/>
      <c r="AF66" s="492"/>
      <c r="AG66" s="492"/>
    </row>
    <row r="67" spans="1:33" ht="13.5" thickBot="1">
      <c r="A67" s="31" t="s">
        <v>124</v>
      </c>
      <c r="B67" s="496">
        <v>0</v>
      </c>
      <c r="C67" s="496" t="s">
        <v>123</v>
      </c>
      <c r="D67" s="496">
        <v>0</v>
      </c>
      <c r="E67" s="496" t="s">
        <v>123</v>
      </c>
      <c r="F67" s="496" t="s">
        <v>123</v>
      </c>
      <c r="G67" s="496" t="s">
        <v>123</v>
      </c>
      <c r="H67" s="496" t="s">
        <v>123</v>
      </c>
      <c r="I67" s="496" t="s">
        <v>123</v>
      </c>
      <c r="J67" s="496" t="s">
        <v>123</v>
      </c>
      <c r="K67" s="496" t="s">
        <v>123</v>
      </c>
      <c r="L67" s="497" t="s">
        <v>123</v>
      </c>
      <c r="M67" s="497" t="s">
        <v>123</v>
      </c>
      <c r="N67" s="496" t="s">
        <v>123</v>
      </c>
      <c r="O67" s="496" t="s">
        <v>123</v>
      </c>
      <c r="P67" s="497">
        <v>0</v>
      </c>
      <c r="Q67" s="532"/>
      <c r="R67" s="532"/>
      <c r="S67" s="33" t="s">
        <v>116</v>
      </c>
      <c r="T67" s="33" t="s">
        <v>116</v>
      </c>
      <c r="U67" s="34" t="str">
        <f t="shared" ref="U67:U72" si="24">M67</f>
        <v>n/s</v>
      </c>
      <c r="V67" s="35">
        <v>0</v>
      </c>
      <c r="W67" s="34" t="str">
        <f t="shared" si="18"/>
        <v>n/s</v>
      </c>
      <c r="X67" s="36">
        <v>0</v>
      </c>
      <c r="Y67" s="37">
        <f t="shared" si="22"/>
        <v>0</v>
      </c>
      <c r="Z67" s="35">
        <f t="shared" si="20"/>
        <v>0</v>
      </c>
      <c r="AA67" s="498">
        <f t="shared" si="23"/>
        <v>0</v>
      </c>
      <c r="AB67" s="38">
        <f t="shared" si="21"/>
        <v>0</v>
      </c>
      <c r="AC67" s="499" t="s">
        <v>124</v>
      </c>
      <c r="AD67" s="500"/>
      <c r="AE67" s="500"/>
      <c r="AF67" s="39"/>
      <c r="AG67" s="492"/>
    </row>
    <row r="68" spans="1:33">
      <c r="A68" s="26" t="s">
        <v>125</v>
      </c>
      <c r="B68" s="483" t="s">
        <v>123</v>
      </c>
      <c r="C68" s="483" t="s">
        <v>123</v>
      </c>
      <c r="D68" s="483" t="s">
        <v>123</v>
      </c>
      <c r="E68" s="483" t="s">
        <v>123</v>
      </c>
      <c r="F68" s="483" t="s">
        <v>123</v>
      </c>
      <c r="G68" s="483" t="s">
        <v>123</v>
      </c>
      <c r="H68" s="483" t="s">
        <v>123</v>
      </c>
      <c r="I68" s="483" t="s">
        <v>123</v>
      </c>
      <c r="J68" s="483" t="s">
        <v>123</v>
      </c>
      <c r="K68" s="483" t="s">
        <v>123</v>
      </c>
      <c r="L68" s="483" t="s">
        <v>123</v>
      </c>
      <c r="M68" s="483" t="s">
        <v>123</v>
      </c>
      <c r="N68" s="483" t="s">
        <v>123</v>
      </c>
      <c r="O68" s="483" t="s">
        <v>123</v>
      </c>
      <c r="P68" s="483" t="s">
        <v>123</v>
      </c>
      <c r="Q68" s="533"/>
      <c r="R68" s="533"/>
      <c r="S68" s="501" t="s">
        <v>116</v>
      </c>
      <c r="T68" s="27" t="s">
        <v>116</v>
      </c>
      <c r="U68" s="28" t="str">
        <f t="shared" si="24"/>
        <v>n/s</v>
      </c>
      <c r="V68" s="30">
        <v>0</v>
      </c>
      <c r="W68" s="40" t="str">
        <f t="shared" si="18"/>
        <v>n/s</v>
      </c>
      <c r="X68" s="502">
        <v>0</v>
      </c>
      <c r="Y68" s="27" t="str">
        <f t="shared" si="22"/>
        <v>n/s</v>
      </c>
      <c r="Z68" s="27" t="s">
        <v>116</v>
      </c>
      <c r="AA68" s="503">
        <f t="shared" si="23"/>
        <v>0</v>
      </c>
      <c r="AB68" s="41">
        <f t="shared" si="21"/>
        <v>0</v>
      </c>
      <c r="AC68" s="504" t="s">
        <v>125</v>
      </c>
      <c r="AD68" s="505"/>
      <c r="AE68" s="505"/>
      <c r="AF68" s="42"/>
      <c r="AG68" s="492"/>
    </row>
    <row r="69" spans="1:33" ht="13.5" thickBot="1">
      <c r="A69" s="493" t="s">
        <v>126</v>
      </c>
      <c r="B69" s="483" t="s">
        <v>123</v>
      </c>
      <c r="C69" s="483" t="s">
        <v>123</v>
      </c>
      <c r="D69" s="483" t="s">
        <v>123</v>
      </c>
      <c r="E69" s="483" t="s">
        <v>123</v>
      </c>
      <c r="F69" s="483" t="s">
        <v>123</v>
      </c>
      <c r="G69" s="483" t="s">
        <v>123</v>
      </c>
      <c r="H69" s="483" t="s">
        <v>123</v>
      </c>
      <c r="I69" s="483" t="s">
        <v>123</v>
      </c>
      <c r="J69" s="483" t="s">
        <v>123</v>
      </c>
      <c r="K69" s="483" t="s">
        <v>123</v>
      </c>
      <c r="L69" s="483" t="s">
        <v>123</v>
      </c>
      <c r="M69" s="483" t="s">
        <v>123</v>
      </c>
      <c r="N69" s="483" t="s">
        <v>123</v>
      </c>
      <c r="O69" s="483" t="s">
        <v>123</v>
      </c>
      <c r="P69" s="483" t="s">
        <v>123</v>
      </c>
      <c r="Q69" s="533"/>
      <c r="R69" s="533"/>
      <c r="S69" s="501" t="s">
        <v>116</v>
      </c>
      <c r="T69" s="27" t="s">
        <v>116</v>
      </c>
      <c r="U69" s="28" t="str">
        <f t="shared" si="24"/>
        <v>n/s</v>
      </c>
      <c r="V69" s="487">
        <v>0</v>
      </c>
      <c r="W69" s="40" t="str">
        <f t="shared" si="18"/>
        <v>n/s</v>
      </c>
      <c r="X69" s="506">
        <v>0</v>
      </c>
      <c r="Y69" s="27" t="str">
        <f t="shared" si="22"/>
        <v>n/s</v>
      </c>
      <c r="Z69" s="27" t="s">
        <v>116</v>
      </c>
      <c r="AA69" s="488">
        <f t="shared" si="23"/>
        <v>0</v>
      </c>
      <c r="AB69" s="489">
        <f t="shared" si="21"/>
        <v>0</v>
      </c>
      <c r="AC69" s="490" t="s">
        <v>126</v>
      </c>
      <c r="AD69" s="491"/>
      <c r="AE69" s="491"/>
      <c r="AF69" s="492"/>
      <c r="AG69" s="39"/>
    </row>
    <row r="70" spans="1:33">
      <c r="A70" s="493" t="s">
        <v>127</v>
      </c>
      <c r="B70" s="483" t="s">
        <v>123</v>
      </c>
      <c r="C70" s="483" t="s">
        <v>123</v>
      </c>
      <c r="D70" s="483" t="s">
        <v>123</v>
      </c>
      <c r="E70" s="483" t="s">
        <v>123</v>
      </c>
      <c r="F70" s="483" t="s">
        <v>123</v>
      </c>
      <c r="G70" s="483" t="s">
        <v>123</v>
      </c>
      <c r="H70" s="483" t="s">
        <v>123</v>
      </c>
      <c r="I70" s="483" t="s">
        <v>123</v>
      </c>
      <c r="J70" s="483" t="s">
        <v>123</v>
      </c>
      <c r="K70" s="483" t="s">
        <v>123</v>
      </c>
      <c r="L70" s="483" t="s">
        <v>123</v>
      </c>
      <c r="M70" s="483" t="s">
        <v>123</v>
      </c>
      <c r="N70" s="483" t="s">
        <v>123</v>
      </c>
      <c r="O70" s="483" t="s">
        <v>123</v>
      </c>
      <c r="P70" s="483" t="s">
        <v>123</v>
      </c>
      <c r="Q70" s="533"/>
      <c r="R70" s="533"/>
      <c r="S70" s="501" t="s">
        <v>116</v>
      </c>
      <c r="T70" s="27" t="s">
        <v>116</v>
      </c>
      <c r="U70" s="28" t="str">
        <f t="shared" si="24"/>
        <v>n/s</v>
      </c>
      <c r="V70" s="487">
        <v>0</v>
      </c>
      <c r="W70" s="40" t="str">
        <f t="shared" si="18"/>
        <v>n/s</v>
      </c>
      <c r="X70" s="506">
        <v>0</v>
      </c>
      <c r="Y70" s="27" t="str">
        <f t="shared" si="22"/>
        <v>n/s</v>
      </c>
      <c r="Z70" s="27" t="s">
        <v>116</v>
      </c>
      <c r="AA70" s="488">
        <f t="shared" si="23"/>
        <v>0</v>
      </c>
      <c r="AB70" s="489">
        <f t="shared" si="21"/>
        <v>0</v>
      </c>
      <c r="AC70" s="490" t="s">
        <v>127</v>
      </c>
      <c r="AD70" s="491"/>
      <c r="AE70" s="491"/>
      <c r="AF70" s="492"/>
      <c r="AG70" s="42"/>
    </row>
    <row r="71" spans="1:33">
      <c r="A71" s="493" t="s">
        <v>128</v>
      </c>
      <c r="B71" s="483" t="s">
        <v>123</v>
      </c>
      <c r="C71" s="483" t="s">
        <v>123</v>
      </c>
      <c r="D71" s="483" t="s">
        <v>123</v>
      </c>
      <c r="E71" s="483" t="s">
        <v>123</v>
      </c>
      <c r="F71" s="483" t="s">
        <v>123</v>
      </c>
      <c r="G71" s="483" t="s">
        <v>123</v>
      </c>
      <c r="H71" s="483" t="s">
        <v>123</v>
      </c>
      <c r="I71" s="483" t="s">
        <v>123</v>
      </c>
      <c r="J71" s="483" t="s">
        <v>123</v>
      </c>
      <c r="K71" s="483" t="s">
        <v>123</v>
      </c>
      <c r="L71" s="483" t="s">
        <v>123</v>
      </c>
      <c r="M71" s="483" t="s">
        <v>123</v>
      </c>
      <c r="N71" s="483" t="s">
        <v>123</v>
      </c>
      <c r="O71" s="483" t="s">
        <v>123</v>
      </c>
      <c r="P71" s="483" t="s">
        <v>123</v>
      </c>
      <c r="Q71" s="533"/>
      <c r="R71" s="533"/>
      <c r="S71" s="501" t="s">
        <v>116</v>
      </c>
      <c r="T71" s="27" t="s">
        <v>116</v>
      </c>
      <c r="U71" s="28" t="str">
        <f t="shared" si="24"/>
        <v>n/s</v>
      </c>
      <c r="V71" s="487">
        <v>0</v>
      </c>
      <c r="W71" s="40" t="str">
        <f t="shared" si="18"/>
        <v>n/s</v>
      </c>
      <c r="X71" s="506">
        <v>0</v>
      </c>
      <c r="Y71" s="27" t="str">
        <f t="shared" si="22"/>
        <v>n/s</v>
      </c>
      <c r="Z71" s="27" t="s">
        <v>116</v>
      </c>
      <c r="AA71" s="488">
        <f t="shared" si="23"/>
        <v>0</v>
      </c>
      <c r="AB71" s="489">
        <f t="shared" si="21"/>
        <v>0</v>
      </c>
      <c r="AC71" s="490" t="s">
        <v>128</v>
      </c>
      <c r="AD71" s="491"/>
      <c r="AE71" s="491"/>
      <c r="AF71" s="492"/>
      <c r="AG71" s="492"/>
    </row>
    <row r="72" spans="1:33" ht="13.5" thickBot="1">
      <c r="A72" s="507" t="s">
        <v>129</v>
      </c>
      <c r="B72" s="483" t="s">
        <v>123</v>
      </c>
      <c r="C72" s="483" t="s">
        <v>123</v>
      </c>
      <c r="D72" s="483" t="s">
        <v>123</v>
      </c>
      <c r="E72" s="483" t="s">
        <v>123</v>
      </c>
      <c r="F72" s="483" t="s">
        <v>123</v>
      </c>
      <c r="G72" s="483" t="s">
        <v>123</v>
      </c>
      <c r="H72" s="483" t="s">
        <v>123</v>
      </c>
      <c r="I72" s="483" t="s">
        <v>123</v>
      </c>
      <c r="J72" s="483" t="s">
        <v>123</v>
      </c>
      <c r="K72" s="483" t="s">
        <v>123</v>
      </c>
      <c r="L72" s="483" t="s">
        <v>123</v>
      </c>
      <c r="M72" s="483" t="s">
        <v>123</v>
      </c>
      <c r="N72" s="483" t="s">
        <v>123</v>
      </c>
      <c r="O72" s="483" t="s">
        <v>123</v>
      </c>
      <c r="P72" s="483" t="s">
        <v>123</v>
      </c>
      <c r="Q72" s="533"/>
      <c r="R72" s="533"/>
      <c r="S72" s="501" t="s">
        <v>116</v>
      </c>
      <c r="T72" s="27" t="s">
        <v>116</v>
      </c>
      <c r="U72" s="28" t="str">
        <f t="shared" si="24"/>
        <v>n/s</v>
      </c>
      <c r="V72" s="487">
        <v>0</v>
      </c>
      <c r="W72" s="40" t="str">
        <f t="shared" si="18"/>
        <v>n/s</v>
      </c>
      <c r="X72" s="506">
        <v>0</v>
      </c>
      <c r="Y72" s="27" t="str">
        <f t="shared" si="22"/>
        <v>n/s</v>
      </c>
      <c r="Z72" s="27" t="s">
        <v>116</v>
      </c>
      <c r="AA72" s="488">
        <f t="shared" si="23"/>
        <v>0</v>
      </c>
      <c r="AB72" s="489">
        <f t="shared" si="21"/>
        <v>0</v>
      </c>
      <c r="AC72" s="512" t="s">
        <v>129</v>
      </c>
      <c r="AD72" s="513"/>
      <c r="AE72" s="513"/>
      <c r="AF72" s="514"/>
      <c r="AG72" s="492"/>
    </row>
    <row r="73" spans="1:33" ht="13.5" thickBot="1">
      <c r="A73" s="48" t="s">
        <v>103</v>
      </c>
      <c r="B73" s="49">
        <f>SUM(B60:B72)</f>
        <v>8</v>
      </c>
      <c r="C73" s="49">
        <f>SUM(C60:C72)</f>
        <v>11</v>
      </c>
      <c r="D73" s="49">
        <f>SUM(D60:D72)</f>
        <v>18</v>
      </c>
      <c r="E73" s="49">
        <f>SUM(E60:E72)</f>
        <v>34</v>
      </c>
      <c r="F73" s="49">
        <f>SUM(F60:F72)</f>
        <v>49</v>
      </c>
      <c r="G73" s="49">
        <f t="shared" ref="G73:X73" si="25">SUM(G60:G72)</f>
        <v>66</v>
      </c>
      <c r="H73" s="49">
        <f t="shared" si="25"/>
        <v>42</v>
      </c>
      <c r="I73" s="49">
        <f t="shared" si="25"/>
        <v>55</v>
      </c>
      <c r="J73" s="49">
        <f t="shared" si="25"/>
        <v>58</v>
      </c>
      <c r="K73" s="49">
        <f t="shared" si="25"/>
        <v>53</v>
      </c>
      <c r="L73" s="49">
        <f t="shared" si="25"/>
        <v>10</v>
      </c>
      <c r="M73" s="49">
        <f t="shared" si="25"/>
        <v>2</v>
      </c>
      <c r="N73" s="49">
        <f t="shared" si="25"/>
        <v>0</v>
      </c>
      <c r="O73" s="49">
        <f t="shared" si="25"/>
        <v>14</v>
      </c>
      <c r="P73" s="50">
        <f t="shared" si="25"/>
        <v>173</v>
      </c>
      <c r="Q73" s="283"/>
      <c r="R73" s="283"/>
      <c r="S73" s="51">
        <f t="shared" si="25"/>
        <v>0</v>
      </c>
      <c r="T73" s="52">
        <f t="shared" si="25"/>
        <v>0</v>
      </c>
      <c r="U73" s="51">
        <f>SUM(U60:U72)</f>
        <v>406</v>
      </c>
      <c r="V73" s="52">
        <f t="shared" si="25"/>
        <v>1</v>
      </c>
      <c r="W73" s="53">
        <f t="shared" si="25"/>
        <v>14</v>
      </c>
      <c r="X73" s="78">
        <f t="shared" si="25"/>
        <v>1</v>
      </c>
      <c r="Y73" s="51">
        <f>SUM(Y60:Y72)</f>
        <v>173</v>
      </c>
      <c r="Z73" s="52" t="s">
        <v>116</v>
      </c>
      <c r="AA73" s="51">
        <f>SUM(AA60:AA72)</f>
        <v>420</v>
      </c>
      <c r="AB73" s="52">
        <f>SUM(AB60:AB72)</f>
        <v>0.27397260273972601</v>
      </c>
      <c r="AC73" s="55"/>
      <c r="AD73" s="56"/>
      <c r="AE73" s="56"/>
      <c r="AF73" s="56"/>
      <c r="AG73" s="492"/>
    </row>
    <row r="74" spans="1:33" ht="13.5" thickBot="1">
      <c r="A74" s="58" t="s">
        <v>130</v>
      </c>
      <c r="B74" s="79" t="s">
        <v>157</v>
      </c>
      <c r="C74" s="60">
        <v>1.1000000000000001</v>
      </c>
      <c r="D74" s="60">
        <v>1.7</v>
      </c>
      <c r="E74" s="60">
        <v>1.1000000000000001</v>
      </c>
      <c r="F74" s="60">
        <v>0.9</v>
      </c>
      <c r="G74" s="60">
        <v>1.1000000000000001</v>
      </c>
      <c r="H74" s="60">
        <v>1</v>
      </c>
      <c r="I74" s="61">
        <v>1</v>
      </c>
      <c r="J74" s="61">
        <v>1</v>
      </c>
      <c r="K74" s="61">
        <v>1</v>
      </c>
      <c r="L74" s="61">
        <v>1</v>
      </c>
      <c r="M74" s="61">
        <v>1</v>
      </c>
      <c r="N74" s="61">
        <v>1</v>
      </c>
      <c r="O74" s="61">
        <v>1</v>
      </c>
      <c r="P74" s="61">
        <v>1.4</v>
      </c>
      <c r="Q74" s="61"/>
      <c r="R74" s="61"/>
      <c r="S74" s="80"/>
      <c r="T74" s="81"/>
      <c r="U74" s="81"/>
      <c r="V74" s="81"/>
      <c r="W74" s="81"/>
      <c r="X74" s="81"/>
      <c r="Y74" s="82" t="s">
        <v>131</v>
      </c>
      <c r="Z74" s="82" t="s">
        <v>132</v>
      </c>
      <c r="AA74" s="83" t="s">
        <v>133</v>
      </c>
      <c r="AB74" s="84" t="s">
        <v>133</v>
      </c>
      <c r="AC74" s="85" t="s">
        <v>134</v>
      </c>
      <c r="AD74" s="85"/>
      <c r="AE74" s="85"/>
      <c r="AF74" s="86"/>
      <c r="AG74" s="514"/>
    </row>
    <row r="75" spans="1:33" ht="13.5" thickBot="1">
      <c r="A75" s="69">
        <f>SUM(C74:P74)</f>
        <v>15.3</v>
      </c>
      <c r="B75" s="70"/>
      <c r="C75" s="70"/>
      <c r="D75" s="70"/>
      <c r="E75" s="70"/>
      <c r="F75" s="70"/>
      <c r="G75" s="70"/>
      <c r="H75" s="70"/>
      <c r="I75" s="71"/>
      <c r="J75" s="70"/>
      <c r="K75" s="7"/>
      <c r="O75" s="70"/>
      <c r="S75" s="515">
        <v>2022</v>
      </c>
      <c r="T75" s="516" t="s">
        <v>135</v>
      </c>
      <c r="U75" s="517"/>
      <c r="V75" s="517"/>
      <c r="W75" s="517" t="s">
        <v>136</v>
      </c>
      <c r="X75" s="516" t="s">
        <v>137</v>
      </c>
      <c r="Y75" s="64" t="s">
        <v>138</v>
      </c>
      <c r="Z75" s="64" t="s">
        <v>139</v>
      </c>
      <c r="AA75" s="65" t="s">
        <v>138</v>
      </c>
      <c r="AB75" s="66" t="s">
        <v>139</v>
      </c>
      <c r="AC75" s="72" t="s">
        <v>140</v>
      </c>
      <c r="AD75" s="67"/>
      <c r="AE75" s="67"/>
      <c r="AF75" s="68"/>
      <c r="AG75" s="56"/>
    </row>
    <row r="76" spans="1:33">
      <c r="O76" s="10"/>
      <c r="P76" s="10"/>
      <c r="Q76" s="10"/>
      <c r="R76" s="10"/>
      <c r="S76" s="73" t="s">
        <v>141</v>
      </c>
      <c r="T76" s="74"/>
      <c r="U76" s="74"/>
      <c r="V76" s="74"/>
      <c r="W76" s="520" t="e">
        <f>SUM(Y76,AA76)/SUM(Y76:AB76)</f>
        <v>#DIV/0!</v>
      </c>
      <c r="X76" s="520" t="e">
        <f>SUM(Z76,AB76)/SUM(Y76:AB76)</f>
        <v>#DIV/0!</v>
      </c>
      <c r="Y76" s="521">
        <f>SUM(S60:S63)</f>
        <v>0</v>
      </c>
      <c r="Z76" s="522">
        <f>SUM(S64:S72)</f>
        <v>0</v>
      </c>
      <c r="AA76" s="522">
        <v>0</v>
      </c>
      <c r="AB76" s="522">
        <v>0</v>
      </c>
      <c r="AC76" s="523" t="s">
        <v>142</v>
      </c>
      <c r="AD76" s="524"/>
      <c r="AE76" s="524"/>
      <c r="AF76" s="524"/>
      <c r="AG76" s="86"/>
    </row>
    <row r="77" spans="1:33">
      <c r="L77" s="10"/>
      <c r="O77" s="10"/>
      <c r="P77" s="10"/>
      <c r="Q77" s="10"/>
      <c r="R77" s="10"/>
      <c r="S77" s="75" t="s">
        <v>143</v>
      </c>
      <c r="T77" s="63"/>
      <c r="U77" s="63"/>
      <c r="V77" s="63"/>
      <c r="W77" s="520">
        <f>SUM(Y77,AA77)/SUM(Y77:AB77)</f>
        <v>1</v>
      </c>
      <c r="X77" s="520">
        <f>SUM(Z77,AB77)/SUM(Y77:AB77)</f>
        <v>0</v>
      </c>
      <c r="Y77" s="522">
        <f>SUM(U60:U63)</f>
        <v>406</v>
      </c>
      <c r="Z77" s="522">
        <f>SUM(U64:U72)</f>
        <v>0</v>
      </c>
      <c r="AA77" s="522">
        <v>0</v>
      </c>
      <c r="AB77" s="522">
        <v>0</v>
      </c>
      <c r="AC77" s="523" t="s">
        <v>144</v>
      </c>
      <c r="AD77" s="524"/>
      <c r="AE77" s="524"/>
      <c r="AF77" s="524"/>
      <c r="AG77" s="68"/>
    </row>
    <row r="78" spans="1:33" ht="13.5" thickBot="1">
      <c r="L78" s="10"/>
      <c r="O78" s="10"/>
      <c r="P78" s="10"/>
      <c r="Q78" s="10"/>
      <c r="R78" s="10"/>
      <c r="S78" s="76" t="s">
        <v>145</v>
      </c>
      <c r="T78" s="77"/>
      <c r="U78" s="77"/>
      <c r="V78" s="77"/>
      <c r="W78" s="526" t="e">
        <f>#REF!</f>
        <v>#REF!</v>
      </c>
      <c r="X78" s="526" t="e">
        <f>#REF!</f>
        <v>#REF!</v>
      </c>
      <c r="Y78" s="527" t="s">
        <v>116</v>
      </c>
      <c r="Z78" s="527" t="s">
        <v>116</v>
      </c>
      <c r="AA78" s="527" t="s">
        <v>116</v>
      </c>
      <c r="AB78" s="527" t="s">
        <v>116</v>
      </c>
      <c r="AC78" s="528" t="s">
        <v>146</v>
      </c>
      <c r="AD78" s="529"/>
      <c r="AE78" s="529"/>
      <c r="AF78" s="529"/>
      <c r="AG78" s="524"/>
    </row>
    <row r="79" spans="1:33">
      <c r="W79" s="7" t="s">
        <v>158</v>
      </c>
      <c r="X79" s="7" t="s">
        <v>158</v>
      </c>
      <c r="AG79" s="524"/>
    </row>
    <row r="80" spans="1:33" ht="27" thickBot="1">
      <c r="A80" s="5" t="s">
        <v>159</v>
      </c>
      <c r="B80" s="5"/>
      <c r="C80" s="6"/>
      <c r="D80" s="6"/>
      <c r="E80" s="7"/>
      <c r="F80" s="7"/>
      <c r="G80" s="7"/>
      <c r="H80" s="7"/>
      <c r="I80" s="8" t="s">
        <v>94</v>
      </c>
      <c r="J80" s="7"/>
      <c r="K80" s="7"/>
      <c r="U80" s="9"/>
      <c r="AE80" s="7"/>
      <c r="AF80" s="7"/>
      <c r="AG80" s="529"/>
    </row>
    <row r="81" spans="1:38" ht="13.5" thickBot="1">
      <c r="A81" s="11" t="s">
        <v>95</v>
      </c>
      <c r="B81" s="11"/>
      <c r="C81" s="7"/>
      <c r="D81" s="7"/>
      <c r="E81" s="7"/>
      <c r="F81" s="7"/>
      <c r="G81" s="7"/>
      <c r="H81" s="7"/>
      <c r="I81" s="7"/>
      <c r="J81" s="7"/>
      <c r="K81" s="7"/>
      <c r="AE81" s="7"/>
      <c r="AF81" s="7"/>
    </row>
    <row r="82" spans="1:38" ht="13.5" thickTop="1">
      <c r="A82" s="12" t="s">
        <v>72</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280"/>
      <c r="R82" s="280"/>
      <c r="S82" s="15">
        <v>2021</v>
      </c>
      <c r="T82" s="16"/>
      <c r="U82" s="16"/>
      <c r="V82" s="17"/>
      <c r="W82" s="17"/>
      <c r="X82" s="17"/>
      <c r="Y82" s="17"/>
      <c r="Z82" s="18"/>
      <c r="AA82" s="19"/>
      <c r="AB82" s="19"/>
      <c r="AC82" s="19"/>
      <c r="AD82" s="20"/>
      <c r="AE82" s="20"/>
      <c r="AF82" s="21"/>
    </row>
    <row r="83" spans="1:38" ht="13.5" thickBot="1">
      <c r="A83" s="456" t="s">
        <v>96</v>
      </c>
      <c r="B83" s="457" t="s">
        <v>160</v>
      </c>
      <c r="C83" s="457" t="s">
        <v>97</v>
      </c>
      <c r="D83" s="457" t="s">
        <v>97</v>
      </c>
      <c r="E83" s="457" t="s">
        <v>97</v>
      </c>
      <c r="F83" s="457" t="s">
        <v>97</v>
      </c>
      <c r="G83" s="457" t="s">
        <v>97</v>
      </c>
      <c r="H83" s="457" t="s">
        <v>97</v>
      </c>
      <c r="I83" s="457" t="s">
        <v>97</v>
      </c>
      <c r="J83" s="457" t="s">
        <v>97</v>
      </c>
      <c r="K83" s="457" t="s">
        <v>97</v>
      </c>
      <c r="L83" s="457" t="s">
        <v>97</v>
      </c>
      <c r="M83" s="457" t="s">
        <v>97</v>
      </c>
      <c r="N83" s="457" t="s">
        <v>97</v>
      </c>
      <c r="O83" s="457" t="s">
        <v>97</v>
      </c>
      <c r="P83" s="457" t="s">
        <v>97</v>
      </c>
      <c r="Q83" s="530"/>
      <c r="R83" s="530"/>
      <c r="S83" s="458"/>
      <c r="T83" s="459"/>
      <c r="U83" s="459"/>
      <c r="V83" s="460"/>
      <c r="W83" s="460"/>
      <c r="X83" s="460"/>
      <c r="Y83" s="460"/>
      <c r="Z83" s="461"/>
      <c r="AA83" s="462"/>
      <c r="AB83" s="462"/>
      <c r="AC83" s="462"/>
      <c r="AD83" s="463"/>
      <c r="AE83" s="463"/>
      <c r="AF83" s="464"/>
    </row>
    <row r="84" spans="1:38" ht="13.5" thickTop="1">
      <c r="A84" s="456" t="s">
        <v>99</v>
      </c>
      <c r="B84" s="457" t="s">
        <v>101</v>
      </c>
      <c r="C84" s="457" t="s">
        <v>100</v>
      </c>
      <c r="D84" s="457" t="s">
        <v>100</v>
      </c>
      <c r="E84" s="457" t="s">
        <v>100</v>
      </c>
      <c r="F84" s="457" t="s">
        <v>101</v>
      </c>
      <c r="G84" s="457" t="s">
        <v>100</v>
      </c>
      <c r="H84" s="457" t="s">
        <v>100</v>
      </c>
      <c r="I84" s="457" t="s">
        <v>100</v>
      </c>
      <c r="J84" s="457" t="s">
        <v>101</v>
      </c>
      <c r="K84" s="457" t="s">
        <v>100</v>
      </c>
      <c r="L84" s="457" t="s">
        <v>100</v>
      </c>
      <c r="M84" s="457" t="s">
        <v>100</v>
      </c>
      <c r="N84" s="457" t="s">
        <v>100</v>
      </c>
      <c r="O84" s="457" t="s">
        <v>100</v>
      </c>
      <c r="P84" s="457" t="s">
        <v>161</v>
      </c>
      <c r="Q84" s="530"/>
      <c r="R84" s="530"/>
      <c r="S84" s="465" t="s">
        <v>103</v>
      </c>
      <c r="T84" s="466"/>
      <c r="U84" s="467"/>
      <c r="V84" s="467"/>
      <c r="W84" s="467"/>
      <c r="X84" s="467"/>
      <c r="Y84" s="467"/>
      <c r="Z84" s="468"/>
      <c r="AA84" s="469"/>
      <c r="AB84" s="469"/>
      <c r="AC84" s="470"/>
      <c r="AD84" s="470"/>
      <c r="AE84" s="470"/>
      <c r="AF84" s="471"/>
      <c r="AG84" s="19"/>
      <c r="AH84" s="19"/>
      <c r="AI84" s="20"/>
      <c r="AJ84" s="20"/>
      <c r="AK84" s="21"/>
    </row>
    <row r="85" spans="1:38" ht="13.5" thickBot="1">
      <c r="A85" s="472" t="s">
        <v>104</v>
      </c>
      <c r="B85" s="473">
        <v>3274</v>
      </c>
      <c r="C85" s="473">
        <v>8895</v>
      </c>
      <c r="D85" s="473">
        <v>9161</v>
      </c>
      <c r="E85" s="473">
        <v>9236</v>
      </c>
      <c r="F85" s="473">
        <v>8792</v>
      </c>
      <c r="G85" s="473">
        <v>7441</v>
      </c>
      <c r="H85" s="473">
        <v>7427</v>
      </c>
      <c r="I85" s="473">
        <v>7842</v>
      </c>
      <c r="J85" s="473">
        <v>8355</v>
      </c>
      <c r="K85" s="473">
        <v>8913</v>
      </c>
      <c r="L85" s="473">
        <v>9998</v>
      </c>
      <c r="M85" s="473">
        <v>9698</v>
      </c>
      <c r="N85" s="473">
        <v>9775</v>
      </c>
      <c r="O85" s="473">
        <v>8885</v>
      </c>
      <c r="P85" s="473">
        <v>7304</v>
      </c>
      <c r="Q85" s="281"/>
      <c r="R85" s="281"/>
      <c r="S85" s="22" t="s">
        <v>105</v>
      </c>
      <c r="T85" s="474"/>
      <c r="U85" s="475"/>
      <c r="V85" s="475"/>
      <c r="W85" s="475"/>
      <c r="X85" s="475"/>
      <c r="Y85" s="476"/>
      <c r="Z85" s="477"/>
      <c r="AA85" s="478"/>
      <c r="AB85" s="478"/>
      <c r="AC85" s="479"/>
      <c r="AD85" s="470"/>
      <c r="AE85" s="470"/>
      <c r="AF85" s="471"/>
      <c r="AG85" s="462"/>
      <c r="AH85" s="462"/>
      <c r="AI85" s="463"/>
      <c r="AJ85" s="463"/>
      <c r="AK85" s="464"/>
    </row>
    <row r="86" spans="1:38" ht="13.5" thickBot="1">
      <c r="A86" s="480" t="s">
        <v>106</v>
      </c>
      <c r="B86" s="481" t="s">
        <v>108</v>
      </c>
      <c r="C86" s="481" t="s">
        <v>107</v>
      </c>
      <c r="D86" s="481" t="s">
        <v>107</v>
      </c>
      <c r="E86" s="481" t="s">
        <v>107</v>
      </c>
      <c r="F86" s="481" t="s">
        <v>107</v>
      </c>
      <c r="G86" s="481" t="s">
        <v>107</v>
      </c>
      <c r="H86" s="481" t="s">
        <v>107</v>
      </c>
      <c r="I86" s="481" t="s">
        <v>107</v>
      </c>
      <c r="J86" s="481" t="s">
        <v>107</v>
      </c>
      <c r="K86" s="481" t="s">
        <v>107</v>
      </c>
      <c r="L86" s="481" t="s">
        <v>107</v>
      </c>
      <c r="M86" s="481" t="s">
        <v>107</v>
      </c>
      <c r="N86" s="481" t="s">
        <v>107</v>
      </c>
      <c r="O86" s="481" t="s">
        <v>107</v>
      </c>
      <c r="P86" s="481" t="s">
        <v>153</v>
      </c>
      <c r="Q86" s="282"/>
      <c r="R86" s="282"/>
      <c r="S86" s="23" t="s">
        <v>108</v>
      </c>
      <c r="T86" s="24" t="s">
        <v>109</v>
      </c>
      <c r="U86" s="23" t="s">
        <v>110</v>
      </c>
      <c r="V86" s="23" t="s">
        <v>111</v>
      </c>
      <c r="W86" s="25" t="s">
        <v>112</v>
      </c>
      <c r="X86" s="25" t="s">
        <v>111</v>
      </c>
      <c r="Y86" s="23" t="s">
        <v>113</v>
      </c>
      <c r="Z86" s="23" t="s">
        <v>109</v>
      </c>
      <c r="AA86" s="23" t="s">
        <v>114</v>
      </c>
      <c r="AB86" s="24" t="s">
        <v>111</v>
      </c>
      <c r="AC86" s="482"/>
      <c r="AD86" s="470"/>
      <c r="AE86" s="470"/>
      <c r="AF86" s="471"/>
      <c r="AG86" s="469"/>
      <c r="AH86" s="470"/>
      <c r="AI86" s="470"/>
      <c r="AJ86" s="470"/>
      <c r="AK86" s="471"/>
    </row>
    <row r="87" spans="1:38" ht="13.5" thickBot="1">
      <c r="A87" s="26" t="s">
        <v>115</v>
      </c>
      <c r="B87" s="483">
        <v>148</v>
      </c>
      <c r="C87" s="483">
        <v>0</v>
      </c>
      <c r="D87" s="484">
        <v>0</v>
      </c>
      <c r="E87" s="484">
        <v>6</v>
      </c>
      <c r="F87" s="484">
        <v>0</v>
      </c>
      <c r="G87" s="484">
        <v>13</v>
      </c>
      <c r="H87" s="483">
        <v>5</v>
      </c>
      <c r="I87" s="484">
        <v>11</v>
      </c>
      <c r="J87" s="484">
        <v>102</v>
      </c>
      <c r="K87" s="484">
        <v>74</v>
      </c>
      <c r="L87" s="484">
        <v>52</v>
      </c>
      <c r="M87" s="484">
        <v>33</v>
      </c>
      <c r="N87" s="484">
        <v>22</v>
      </c>
      <c r="O87" s="485">
        <v>13</v>
      </c>
      <c r="P87" s="484">
        <v>0</v>
      </c>
      <c r="Q87" s="531"/>
      <c r="R87" s="531"/>
      <c r="S87" s="486">
        <f t="shared" ref="S87:S99" si="26">B87+S114</f>
        <v>325</v>
      </c>
      <c r="T87" s="487">
        <f t="shared" ref="T87:T99" si="27">S87/S$100</f>
        <v>0.37790697674418605</v>
      </c>
      <c r="U87" s="486">
        <f t="shared" ref="U87:U99" si="28">SUM(C87:O87)</f>
        <v>331</v>
      </c>
      <c r="V87" s="487">
        <f t="shared" ref="V87:V99" si="29">U87/U$100</f>
        <v>0.5726643598615917</v>
      </c>
      <c r="W87" s="28">
        <f t="shared" ref="W87:W99" si="30">P87</f>
        <v>0</v>
      </c>
      <c r="X87" s="29">
        <f t="shared" ref="X87:X94" si="31">W87/W$100</f>
        <v>0</v>
      </c>
      <c r="Y87" s="27" t="s">
        <v>116</v>
      </c>
      <c r="Z87" s="27" t="s">
        <v>116</v>
      </c>
      <c r="AA87" s="488">
        <f>SUM(S87,U87,W87)</f>
        <v>656</v>
      </c>
      <c r="AB87" s="489">
        <f t="shared" ref="AB87:AB99" si="32">AA87/AA$100</f>
        <v>0.42791911285061968</v>
      </c>
      <c r="AC87" s="490" t="s">
        <v>115</v>
      </c>
      <c r="AD87" s="491"/>
      <c r="AE87" s="491"/>
      <c r="AF87" s="492"/>
      <c r="AG87" s="478"/>
      <c r="AH87" s="479"/>
      <c r="AI87" s="470"/>
      <c r="AJ87" s="470"/>
      <c r="AK87" s="471"/>
    </row>
    <row r="88" spans="1:38">
      <c r="A88" s="493" t="s">
        <v>117</v>
      </c>
      <c r="B88" s="495">
        <v>57</v>
      </c>
      <c r="C88" s="495">
        <v>0</v>
      </c>
      <c r="D88" s="485">
        <v>0</v>
      </c>
      <c r="E88" s="485">
        <v>2</v>
      </c>
      <c r="F88" s="485">
        <v>0</v>
      </c>
      <c r="G88" s="485">
        <v>5</v>
      </c>
      <c r="H88" s="495">
        <v>8</v>
      </c>
      <c r="I88" s="485">
        <v>16</v>
      </c>
      <c r="J88" s="485">
        <v>52</v>
      </c>
      <c r="K88" s="485">
        <v>50</v>
      </c>
      <c r="L88" s="485">
        <v>51</v>
      </c>
      <c r="M88" s="485">
        <v>19</v>
      </c>
      <c r="N88" s="485">
        <v>39</v>
      </c>
      <c r="O88" s="485">
        <v>4</v>
      </c>
      <c r="P88" s="485">
        <v>41</v>
      </c>
      <c r="Q88" s="534"/>
      <c r="R88" s="534"/>
      <c r="S88" s="486">
        <f t="shared" si="26"/>
        <v>92</v>
      </c>
      <c r="T88" s="487">
        <f t="shared" si="27"/>
        <v>0.10697674418604651</v>
      </c>
      <c r="U88" s="486">
        <f t="shared" si="28"/>
        <v>246</v>
      </c>
      <c r="V88" s="487">
        <f t="shared" si="29"/>
        <v>0.42560553633217996</v>
      </c>
      <c r="W88" s="28">
        <f t="shared" si="30"/>
        <v>41</v>
      </c>
      <c r="X88" s="29">
        <f t="shared" si="31"/>
        <v>0.43157894736842106</v>
      </c>
      <c r="Y88" s="27" t="s">
        <v>116</v>
      </c>
      <c r="Z88" s="27" t="s">
        <v>116</v>
      </c>
      <c r="AA88" s="488">
        <f t="shared" ref="AA88:AA99" si="33">SUM(S88,U88,W88)</f>
        <v>379</v>
      </c>
      <c r="AB88" s="489">
        <f t="shared" si="32"/>
        <v>0.24722765818656228</v>
      </c>
      <c r="AC88" s="490" t="s">
        <v>117</v>
      </c>
      <c r="AD88" s="491"/>
      <c r="AE88" s="491"/>
      <c r="AF88" s="492"/>
      <c r="AG88" s="91" t="s">
        <v>111</v>
      </c>
      <c r="AH88" s="482"/>
      <c r="AI88" s="470"/>
      <c r="AJ88" s="470"/>
      <c r="AK88" s="471"/>
    </row>
    <row r="89" spans="1:38">
      <c r="A89" s="493" t="s">
        <v>118</v>
      </c>
      <c r="B89" s="495">
        <v>68</v>
      </c>
      <c r="C89" s="495">
        <v>0</v>
      </c>
      <c r="D89" s="485">
        <v>0</v>
      </c>
      <c r="E89" s="485">
        <v>0</v>
      </c>
      <c r="F89" s="485">
        <v>0</v>
      </c>
      <c r="G89" s="485">
        <v>0</v>
      </c>
      <c r="H89" s="495">
        <v>0</v>
      </c>
      <c r="I89" s="485">
        <v>0</v>
      </c>
      <c r="J89" s="485">
        <v>1</v>
      </c>
      <c r="K89" s="485">
        <v>0</v>
      </c>
      <c r="L89" s="485">
        <v>0</v>
      </c>
      <c r="M89" s="485">
        <v>0</v>
      </c>
      <c r="N89" s="485">
        <v>0</v>
      </c>
      <c r="O89" s="485">
        <v>0</v>
      </c>
      <c r="P89" s="485">
        <v>48</v>
      </c>
      <c r="Q89" s="534"/>
      <c r="R89" s="534"/>
      <c r="S89" s="486">
        <f t="shared" si="26"/>
        <v>208</v>
      </c>
      <c r="T89" s="487">
        <f t="shared" si="27"/>
        <v>0.24186046511627907</v>
      </c>
      <c r="U89" s="486">
        <f t="shared" si="28"/>
        <v>1</v>
      </c>
      <c r="V89" s="487">
        <f t="shared" si="29"/>
        <v>1.7301038062283738E-3</v>
      </c>
      <c r="W89" s="28">
        <f t="shared" si="30"/>
        <v>48</v>
      </c>
      <c r="X89" s="29">
        <f t="shared" si="31"/>
        <v>0.50526315789473686</v>
      </c>
      <c r="Y89" s="27" t="s">
        <v>116</v>
      </c>
      <c r="Z89" s="27" t="s">
        <v>116</v>
      </c>
      <c r="AA89" s="488">
        <f t="shared" si="33"/>
        <v>257</v>
      </c>
      <c r="AB89" s="489">
        <f t="shared" si="32"/>
        <v>0.16764514024787996</v>
      </c>
      <c r="AC89" s="494" t="s">
        <v>118</v>
      </c>
      <c r="AD89" s="491"/>
      <c r="AE89" s="491"/>
      <c r="AF89" s="492"/>
      <c r="AG89" s="489">
        <f t="shared" ref="AG89:AG101" si="34">AF168/AF$181</f>
        <v>0.29663330300272978</v>
      </c>
      <c r="AH89" s="490" t="s">
        <v>115</v>
      </c>
      <c r="AI89" s="491"/>
      <c r="AJ89" s="491"/>
      <c r="AK89" s="492"/>
    </row>
    <row r="90" spans="1:38">
      <c r="A90" s="493" t="s">
        <v>119</v>
      </c>
      <c r="B90" s="495">
        <v>22</v>
      </c>
      <c r="C90" s="495">
        <v>0</v>
      </c>
      <c r="D90" s="485">
        <v>0</v>
      </c>
      <c r="E90" s="485">
        <v>0</v>
      </c>
      <c r="F90" s="485">
        <v>0</v>
      </c>
      <c r="G90" s="485">
        <v>0</v>
      </c>
      <c r="H90" s="495">
        <v>0</v>
      </c>
      <c r="I90" s="485">
        <v>0</v>
      </c>
      <c r="J90" s="485">
        <v>0</v>
      </c>
      <c r="K90" s="485">
        <v>0</v>
      </c>
      <c r="L90" s="485">
        <v>0</v>
      </c>
      <c r="M90" s="485">
        <v>0</v>
      </c>
      <c r="N90" s="485">
        <v>0</v>
      </c>
      <c r="O90" s="485">
        <v>0</v>
      </c>
      <c r="P90" s="485">
        <v>6</v>
      </c>
      <c r="Q90" s="534"/>
      <c r="R90" s="534"/>
      <c r="S90" s="486">
        <f t="shared" si="26"/>
        <v>72</v>
      </c>
      <c r="T90" s="487">
        <f t="shared" si="27"/>
        <v>8.3720930232558138E-2</v>
      </c>
      <c r="U90" s="486">
        <f t="shared" si="28"/>
        <v>0</v>
      </c>
      <c r="V90" s="487">
        <f t="shared" si="29"/>
        <v>0</v>
      </c>
      <c r="W90" s="28">
        <f t="shared" si="30"/>
        <v>6</v>
      </c>
      <c r="X90" s="29">
        <f t="shared" si="31"/>
        <v>6.3157894736842107E-2</v>
      </c>
      <c r="Y90" s="27" t="s">
        <v>116</v>
      </c>
      <c r="Z90" s="27" t="s">
        <v>116</v>
      </c>
      <c r="AA90" s="488">
        <f t="shared" si="33"/>
        <v>78</v>
      </c>
      <c r="AB90" s="489">
        <f t="shared" si="32"/>
        <v>5.0880626223091974E-2</v>
      </c>
      <c r="AC90" s="494" t="s">
        <v>119</v>
      </c>
      <c r="AD90" s="491"/>
      <c r="AE90" s="491"/>
      <c r="AF90" s="492"/>
      <c r="AG90" s="489">
        <f t="shared" si="34"/>
        <v>0.24567788898999091</v>
      </c>
      <c r="AH90" s="490" t="s">
        <v>117</v>
      </c>
      <c r="AI90" s="491"/>
      <c r="AJ90" s="491"/>
      <c r="AK90" s="492"/>
      <c r="AL90" s="10" t="s">
        <v>154</v>
      </c>
    </row>
    <row r="91" spans="1:38">
      <c r="A91" s="493" t="s">
        <v>120</v>
      </c>
      <c r="B91" s="535">
        <v>9</v>
      </c>
      <c r="C91" s="535">
        <v>0</v>
      </c>
      <c r="D91" s="485">
        <v>0</v>
      </c>
      <c r="E91" s="485">
        <v>0</v>
      </c>
      <c r="F91" s="485">
        <v>0</v>
      </c>
      <c r="G91" s="485">
        <v>0</v>
      </c>
      <c r="H91" s="495">
        <v>0</v>
      </c>
      <c r="I91" s="485">
        <v>0</v>
      </c>
      <c r="J91" s="485">
        <v>0</v>
      </c>
      <c r="K91" s="485">
        <v>0</v>
      </c>
      <c r="L91" s="485">
        <v>0</v>
      </c>
      <c r="M91" s="485">
        <v>0</v>
      </c>
      <c r="N91" s="485">
        <v>0</v>
      </c>
      <c r="O91" s="485">
        <v>0</v>
      </c>
      <c r="P91" s="485">
        <v>0</v>
      </c>
      <c r="Q91" s="534"/>
      <c r="R91" s="534"/>
      <c r="S91" s="486">
        <f t="shared" si="26"/>
        <v>33</v>
      </c>
      <c r="T91" s="487">
        <f t="shared" si="27"/>
        <v>3.8372093023255817E-2</v>
      </c>
      <c r="U91" s="486">
        <f t="shared" si="28"/>
        <v>0</v>
      </c>
      <c r="V91" s="487">
        <f t="shared" si="29"/>
        <v>0</v>
      </c>
      <c r="W91" s="28">
        <f t="shared" si="30"/>
        <v>0</v>
      </c>
      <c r="X91" s="29">
        <f t="shared" si="31"/>
        <v>0</v>
      </c>
      <c r="Y91" s="27" t="s">
        <v>116</v>
      </c>
      <c r="Z91" s="27" t="s">
        <v>116</v>
      </c>
      <c r="AA91" s="488">
        <f t="shared" si="33"/>
        <v>33</v>
      </c>
      <c r="AB91" s="489">
        <f t="shared" si="32"/>
        <v>2.1526418786692758E-2</v>
      </c>
      <c r="AC91" s="494" t="s">
        <v>120</v>
      </c>
      <c r="AD91" s="491"/>
      <c r="AE91" s="491"/>
      <c r="AF91" s="492"/>
      <c r="AG91" s="489">
        <f t="shared" si="34"/>
        <v>0.30846223839854414</v>
      </c>
      <c r="AH91" s="494" t="s">
        <v>118</v>
      </c>
      <c r="AI91" s="491"/>
      <c r="AJ91" s="491"/>
      <c r="AK91" s="492"/>
    </row>
    <row r="92" spans="1:38">
      <c r="A92" s="493" t="s">
        <v>121</v>
      </c>
      <c r="B92" s="535">
        <v>8</v>
      </c>
      <c r="C92" s="535">
        <v>0</v>
      </c>
      <c r="D92" s="485">
        <v>0</v>
      </c>
      <c r="E92" s="485">
        <v>0</v>
      </c>
      <c r="F92" s="485">
        <v>0</v>
      </c>
      <c r="G92" s="485">
        <v>0</v>
      </c>
      <c r="H92" s="495">
        <v>0</v>
      </c>
      <c r="I92" s="485">
        <v>0</v>
      </c>
      <c r="J92" s="485">
        <v>0</v>
      </c>
      <c r="K92" s="485">
        <v>0</v>
      </c>
      <c r="L92" s="485">
        <v>0</v>
      </c>
      <c r="M92" s="485">
        <v>0</v>
      </c>
      <c r="N92" s="485">
        <v>0</v>
      </c>
      <c r="O92" s="485">
        <v>0</v>
      </c>
      <c r="P92" s="485">
        <v>0</v>
      </c>
      <c r="Q92" s="534"/>
      <c r="R92" s="534"/>
      <c r="S92" s="486">
        <f t="shared" si="26"/>
        <v>18</v>
      </c>
      <c r="T92" s="487">
        <f t="shared" si="27"/>
        <v>2.0930232558139535E-2</v>
      </c>
      <c r="U92" s="486">
        <f t="shared" si="28"/>
        <v>0</v>
      </c>
      <c r="V92" s="487">
        <f t="shared" si="29"/>
        <v>0</v>
      </c>
      <c r="W92" s="28">
        <f t="shared" si="30"/>
        <v>0</v>
      </c>
      <c r="X92" s="29">
        <f t="shared" si="31"/>
        <v>0</v>
      </c>
      <c r="Y92" s="27" t="s">
        <v>116</v>
      </c>
      <c r="Z92" s="27" t="s">
        <v>116</v>
      </c>
      <c r="AA92" s="488">
        <f t="shared" si="33"/>
        <v>18</v>
      </c>
      <c r="AB92" s="489">
        <f t="shared" si="32"/>
        <v>1.1741682974559686E-2</v>
      </c>
      <c r="AC92" s="494" t="s">
        <v>121</v>
      </c>
      <c r="AD92" s="491"/>
      <c r="AE92" s="491"/>
      <c r="AF92" s="492"/>
      <c r="AG92" s="489">
        <f t="shared" si="34"/>
        <v>6.7333939945404916E-2</v>
      </c>
      <c r="AH92" s="494" t="s">
        <v>119</v>
      </c>
      <c r="AI92" s="491"/>
      <c r="AJ92" s="491"/>
      <c r="AK92" s="492"/>
    </row>
    <row r="93" spans="1:38">
      <c r="A93" s="493" t="s">
        <v>122</v>
      </c>
      <c r="B93" s="535">
        <v>5</v>
      </c>
      <c r="C93" s="495">
        <v>0</v>
      </c>
      <c r="D93" s="485">
        <v>0</v>
      </c>
      <c r="E93" s="485">
        <v>0</v>
      </c>
      <c r="F93" s="485">
        <v>0</v>
      </c>
      <c r="G93" s="485">
        <v>0</v>
      </c>
      <c r="H93" s="495">
        <v>0</v>
      </c>
      <c r="I93" s="485">
        <v>0</v>
      </c>
      <c r="J93" s="485">
        <v>0</v>
      </c>
      <c r="K93" s="483" t="s">
        <v>123</v>
      </c>
      <c r="L93" s="485">
        <v>0</v>
      </c>
      <c r="M93" s="485">
        <v>0</v>
      </c>
      <c r="N93" s="483" t="s">
        <v>123</v>
      </c>
      <c r="O93" s="485">
        <v>0</v>
      </c>
      <c r="P93" s="485">
        <v>0</v>
      </c>
      <c r="Q93" s="534"/>
      <c r="R93" s="534"/>
      <c r="S93" s="486">
        <f t="shared" si="26"/>
        <v>31</v>
      </c>
      <c r="T93" s="487">
        <f t="shared" si="27"/>
        <v>3.604651162790698E-2</v>
      </c>
      <c r="U93" s="486">
        <f t="shared" si="28"/>
        <v>0</v>
      </c>
      <c r="V93" s="487">
        <f t="shared" si="29"/>
        <v>0</v>
      </c>
      <c r="W93" s="28">
        <f t="shared" si="30"/>
        <v>0</v>
      </c>
      <c r="X93" s="29">
        <f t="shared" si="31"/>
        <v>0</v>
      </c>
      <c r="Y93" s="27" t="s">
        <v>116</v>
      </c>
      <c r="Z93" s="27" t="s">
        <v>116</v>
      </c>
      <c r="AA93" s="488">
        <f t="shared" si="33"/>
        <v>31</v>
      </c>
      <c r="AB93" s="489">
        <f t="shared" si="32"/>
        <v>2.0221787345075015E-2</v>
      </c>
      <c r="AC93" s="494" t="s">
        <v>122</v>
      </c>
      <c r="AD93" s="491"/>
      <c r="AE93" s="491"/>
      <c r="AF93" s="492"/>
      <c r="AG93" s="489">
        <f t="shared" si="34"/>
        <v>1.5468607825295723E-2</v>
      </c>
      <c r="AH93" s="494" t="s">
        <v>120</v>
      </c>
      <c r="AI93" s="491"/>
      <c r="AJ93" s="491"/>
      <c r="AK93" s="492"/>
    </row>
    <row r="94" spans="1:38" ht="13.5" thickBot="1">
      <c r="A94" s="31" t="s">
        <v>124</v>
      </c>
      <c r="B94" s="496">
        <v>6</v>
      </c>
      <c r="C94" s="496">
        <v>0</v>
      </c>
      <c r="D94" s="497">
        <v>0</v>
      </c>
      <c r="E94" s="497">
        <v>0</v>
      </c>
      <c r="F94" s="497">
        <v>0</v>
      </c>
      <c r="G94" s="497">
        <v>0</v>
      </c>
      <c r="H94" s="496">
        <v>0</v>
      </c>
      <c r="I94" s="497">
        <v>0</v>
      </c>
      <c r="J94" s="497">
        <v>0</v>
      </c>
      <c r="K94" s="496" t="s">
        <v>123</v>
      </c>
      <c r="L94" s="497">
        <v>0</v>
      </c>
      <c r="M94" s="497">
        <v>0</v>
      </c>
      <c r="N94" s="496" t="s">
        <v>123</v>
      </c>
      <c r="O94" s="497">
        <v>0</v>
      </c>
      <c r="P94" s="497">
        <v>0</v>
      </c>
      <c r="Q94" s="536"/>
      <c r="R94" s="536"/>
      <c r="S94" s="37">
        <f t="shared" si="26"/>
        <v>17</v>
      </c>
      <c r="T94" s="87">
        <f t="shared" si="27"/>
        <v>1.9767441860465116E-2</v>
      </c>
      <c r="U94" s="33">
        <f t="shared" si="28"/>
        <v>0</v>
      </c>
      <c r="V94" s="87">
        <f t="shared" si="29"/>
        <v>0</v>
      </c>
      <c r="W94" s="34">
        <f t="shared" si="30"/>
        <v>0</v>
      </c>
      <c r="X94" s="88">
        <f t="shared" si="31"/>
        <v>0</v>
      </c>
      <c r="Y94" s="33" t="s">
        <v>116</v>
      </c>
      <c r="Z94" s="33" t="s">
        <v>116</v>
      </c>
      <c r="AA94" s="498">
        <f t="shared" si="33"/>
        <v>17</v>
      </c>
      <c r="AB94" s="38">
        <f t="shared" si="32"/>
        <v>1.1089367253750815E-2</v>
      </c>
      <c r="AC94" s="499" t="s">
        <v>124</v>
      </c>
      <c r="AD94" s="500"/>
      <c r="AE94" s="500"/>
      <c r="AF94" s="39"/>
      <c r="AG94" s="489">
        <f t="shared" si="34"/>
        <v>1.0009099181073703E-2</v>
      </c>
      <c r="AH94" s="494" t="s">
        <v>121</v>
      </c>
      <c r="AI94" s="491"/>
      <c r="AJ94" s="491"/>
      <c r="AK94" s="492"/>
    </row>
    <row r="95" spans="1:38">
      <c r="A95" s="26" t="s">
        <v>125</v>
      </c>
      <c r="B95" s="483">
        <v>32</v>
      </c>
      <c r="C95" s="483" t="s">
        <v>123</v>
      </c>
      <c r="D95" s="483" t="s">
        <v>123</v>
      </c>
      <c r="E95" s="483" t="s">
        <v>123</v>
      </c>
      <c r="F95" s="483" t="s">
        <v>123</v>
      </c>
      <c r="G95" s="483" t="s">
        <v>123</v>
      </c>
      <c r="H95" s="483" t="s">
        <v>123</v>
      </c>
      <c r="I95" s="483" t="s">
        <v>123</v>
      </c>
      <c r="J95" s="483" t="s">
        <v>123</v>
      </c>
      <c r="K95" s="483" t="s">
        <v>123</v>
      </c>
      <c r="L95" s="483" t="s">
        <v>123</v>
      </c>
      <c r="M95" s="483" t="s">
        <v>123</v>
      </c>
      <c r="N95" s="483" t="s">
        <v>123</v>
      </c>
      <c r="O95" s="483" t="s">
        <v>123</v>
      </c>
      <c r="P95" s="484" t="s">
        <v>123</v>
      </c>
      <c r="Q95" s="531"/>
      <c r="R95" s="531"/>
      <c r="S95" s="27">
        <f t="shared" si="26"/>
        <v>54</v>
      </c>
      <c r="T95" s="30">
        <f t="shared" si="27"/>
        <v>6.2790697674418611E-2</v>
      </c>
      <c r="U95" s="27">
        <f t="shared" si="28"/>
        <v>0</v>
      </c>
      <c r="V95" s="30">
        <f t="shared" si="29"/>
        <v>0</v>
      </c>
      <c r="W95" s="28" t="str">
        <f t="shared" si="30"/>
        <v>n/s</v>
      </c>
      <c r="X95" s="28" t="s">
        <v>123</v>
      </c>
      <c r="Y95" s="27" t="s">
        <v>116</v>
      </c>
      <c r="Z95" s="27" t="s">
        <v>116</v>
      </c>
      <c r="AA95" s="503">
        <f t="shared" si="33"/>
        <v>54</v>
      </c>
      <c r="AB95" s="41">
        <f t="shared" si="32"/>
        <v>3.5225048923679059E-2</v>
      </c>
      <c r="AC95" s="504" t="s">
        <v>125</v>
      </c>
      <c r="AD95" s="505"/>
      <c r="AE95" s="505"/>
      <c r="AF95" s="42"/>
      <c r="AG95" s="489">
        <f t="shared" si="34"/>
        <v>5.4595086442220204E-3</v>
      </c>
      <c r="AH95" s="494" t="s">
        <v>122</v>
      </c>
      <c r="AI95" s="491"/>
      <c r="AJ95" s="491"/>
      <c r="AK95" s="492"/>
    </row>
    <row r="96" spans="1:38" ht="13.5" thickBot="1">
      <c r="A96" s="493" t="s">
        <v>126</v>
      </c>
      <c r="B96" s="483">
        <v>1</v>
      </c>
      <c r="C96" s="483" t="s">
        <v>123</v>
      </c>
      <c r="D96" s="483" t="s">
        <v>123</v>
      </c>
      <c r="E96" s="483" t="s">
        <v>123</v>
      </c>
      <c r="F96" s="483" t="s">
        <v>123</v>
      </c>
      <c r="G96" s="483" t="s">
        <v>123</v>
      </c>
      <c r="H96" s="483" t="s">
        <v>123</v>
      </c>
      <c r="I96" s="483" t="s">
        <v>123</v>
      </c>
      <c r="J96" s="483" t="s">
        <v>123</v>
      </c>
      <c r="K96" s="483" t="s">
        <v>123</v>
      </c>
      <c r="L96" s="483" t="s">
        <v>123</v>
      </c>
      <c r="M96" s="483" t="s">
        <v>123</v>
      </c>
      <c r="N96" s="483" t="s">
        <v>123</v>
      </c>
      <c r="O96" s="483" t="s">
        <v>123</v>
      </c>
      <c r="P96" s="484" t="s">
        <v>123</v>
      </c>
      <c r="Q96" s="531"/>
      <c r="R96" s="531"/>
      <c r="S96" s="486">
        <f t="shared" si="26"/>
        <v>3</v>
      </c>
      <c r="T96" s="487">
        <f t="shared" si="27"/>
        <v>3.4883720930232558E-3</v>
      </c>
      <c r="U96" s="486">
        <f t="shared" si="28"/>
        <v>0</v>
      </c>
      <c r="V96" s="487">
        <f t="shared" si="29"/>
        <v>0</v>
      </c>
      <c r="W96" s="28" t="str">
        <f t="shared" si="30"/>
        <v>n/s</v>
      </c>
      <c r="X96" s="28" t="s">
        <v>123</v>
      </c>
      <c r="Y96" s="27" t="s">
        <v>116</v>
      </c>
      <c r="Z96" s="27" t="s">
        <v>116</v>
      </c>
      <c r="AA96" s="488">
        <f t="shared" si="33"/>
        <v>3</v>
      </c>
      <c r="AB96" s="489">
        <f t="shared" si="32"/>
        <v>1.9569471624266144E-3</v>
      </c>
      <c r="AC96" s="490" t="s">
        <v>126</v>
      </c>
      <c r="AD96" s="491"/>
      <c r="AE96" s="491"/>
      <c r="AF96" s="492"/>
      <c r="AG96" s="38">
        <f t="shared" si="34"/>
        <v>1.0919017288444041E-2</v>
      </c>
      <c r="AH96" s="499" t="s">
        <v>124</v>
      </c>
      <c r="AI96" s="500"/>
      <c r="AJ96" s="500"/>
      <c r="AK96" s="39"/>
    </row>
    <row r="97" spans="1:37">
      <c r="A97" s="493" t="s">
        <v>127</v>
      </c>
      <c r="B97" s="483">
        <v>1</v>
      </c>
      <c r="C97" s="483" t="s">
        <v>123</v>
      </c>
      <c r="D97" s="483" t="s">
        <v>123</v>
      </c>
      <c r="E97" s="483" t="s">
        <v>123</v>
      </c>
      <c r="F97" s="483" t="s">
        <v>123</v>
      </c>
      <c r="G97" s="483" t="s">
        <v>123</v>
      </c>
      <c r="H97" s="483" t="s">
        <v>123</v>
      </c>
      <c r="I97" s="483" t="s">
        <v>123</v>
      </c>
      <c r="J97" s="483" t="s">
        <v>123</v>
      </c>
      <c r="K97" s="483" t="s">
        <v>123</v>
      </c>
      <c r="L97" s="483" t="s">
        <v>123</v>
      </c>
      <c r="M97" s="483" t="s">
        <v>123</v>
      </c>
      <c r="N97" s="483" t="s">
        <v>123</v>
      </c>
      <c r="O97" s="483" t="s">
        <v>123</v>
      </c>
      <c r="P97" s="484" t="s">
        <v>123</v>
      </c>
      <c r="Q97" s="531"/>
      <c r="R97" s="531"/>
      <c r="S97" s="486">
        <f t="shared" si="26"/>
        <v>4</v>
      </c>
      <c r="T97" s="487">
        <f t="shared" si="27"/>
        <v>4.6511627906976744E-3</v>
      </c>
      <c r="U97" s="486">
        <f t="shared" si="28"/>
        <v>0</v>
      </c>
      <c r="V97" s="487">
        <f t="shared" si="29"/>
        <v>0</v>
      </c>
      <c r="W97" s="28" t="str">
        <f t="shared" si="30"/>
        <v>n/s</v>
      </c>
      <c r="X97" s="28" t="s">
        <v>123</v>
      </c>
      <c r="Y97" s="27" t="s">
        <v>116</v>
      </c>
      <c r="Z97" s="27" t="s">
        <v>116</v>
      </c>
      <c r="AA97" s="488">
        <f t="shared" si="33"/>
        <v>4</v>
      </c>
      <c r="AB97" s="489">
        <f t="shared" si="32"/>
        <v>2.6092628832354858E-3</v>
      </c>
      <c r="AC97" s="490" t="s">
        <v>127</v>
      </c>
      <c r="AD97" s="491"/>
      <c r="AE97" s="491"/>
      <c r="AF97" s="492"/>
      <c r="AG97" s="41">
        <f t="shared" si="34"/>
        <v>3.0937215650591446E-2</v>
      </c>
      <c r="AH97" s="504" t="s">
        <v>125</v>
      </c>
      <c r="AI97" s="505"/>
      <c r="AJ97" s="505"/>
      <c r="AK97" s="42"/>
    </row>
    <row r="98" spans="1:37">
      <c r="A98" s="493" t="s">
        <v>128</v>
      </c>
      <c r="B98" s="483">
        <v>2</v>
      </c>
      <c r="C98" s="483" t="s">
        <v>123</v>
      </c>
      <c r="D98" s="483" t="s">
        <v>123</v>
      </c>
      <c r="E98" s="483" t="s">
        <v>123</v>
      </c>
      <c r="F98" s="483" t="s">
        <v>123</v>
      </c>
      <c r="G98" s="483" t="s">
        <v>123</v>
      </c>
      <c r="H98" s="483" t="s">
        <v>123</v>
      </c>
      <c r="I98" s="483" t="s">
        <v>123</v>
      </c>
      <c r="J98" s="483" t="s">
        <v>123</v>
      </c>
      <c r="K98" s="483" t="s">
        <v>123</v>
      </c>
      <c r="L98" s="483" t="s">
        <v>123</v>
      </c>
      <c r="M98" s="483" t="s">
        <v>123</v>
      </c>
      <c r="N98" s="483" t="s">
        <v>123</v>
      </c>
      <c r="O98" s="483" t="s">
        <v>123</v>
      </c>
      <c r="P98" s="484" t="s">
        <v>123</v>
      </c>
      <c r="Q98" s="531"/>
      <c r="R98" s="531"/>
      <c r="S98" s="486">
        <f t="shared" si="26"/>
        <v>3</v>
      </c>
      <c r="T98" s="487">
        <f t="shared" si="27"/>
        <v>3.4883720930232558E-3</v>
      </c>
      <c r="U98" s="486">
        <f t="shared" si="28"/>
        <v>0</v>
      </c>
      <c r="V98" s="487">
        <f t="shared" si="29"/>
        <v>0</v>
      </c>
      <c r="W98" s="28" t="str">
        <f t="shared" si="30"/>
        <v>n/s</v>
      </c>
      <c r="X98" s="28" t="s">
        <v>123</v>
      </c>
      <c r="Y98" s="27" t="s">
        <v>116</v>
      </c>
      <c r="Z98" s="27" t="s">
        <v>116</v>
      </c>
      <c r="AA98" s="488">
        <f t="shared" si="33"/>
        <v>3</v>
      </c>
      <c r="AB98" s="489">
        <f t="shared" si="32"/>
        <v>1.9569471624266144E-3</v>
      </c>
      <c r="AC98" s="490" t="s">
        <v>128</v>
      </c>
      <c r="AD98" s="491"/>
      <c r="AE98" s="491"/>
      <c r="AF98" s="492"/>
      <c r="AG98" s="489">
        <f t="shared" si="34"/>
        <v>5.4595086442220204E-3</v>
      </c>
      <c r="AH98" s="490" t="s">
        <v>126</v>
      </c>
      <c r="AI98" s="491"/>
      <c r="AJ98" s="491"/>
      <c r="AK98" s="492"/>
    </row>
    <row r="99" spans="1:37" ht="13.5" thickBot="1">
      <c r="A99" s="507" t="s">
        <v>129</v>
      </c>
      <c r="B99" s="483">
        <v>0</v>
      </c>
      <c r="C99" s="483" t="s">
        <v>123</v>
      </c>
      <c r="D99" s="483" t="s">
        <v>123</v>
      </c>
      <c r="E99" s="483" t="s">
        <v>123</v>
      </c>
      <c r="F99" s="483" t="s">
        <v>123</v>
      </c>
      <c r="G99" s="483" t="s">
        <v>123</v>
      </c>
      <c r="H99" s="483" t="s">
        <v>123</v>
      </c>
      <c r="I99" s="483" t="s">
        <v>123</v>
      </c>
      <c r="J99" s="483" t="s">
        <v>123</v>
      </c>
      <c r="K99" s="483" t="s">
        <v>123</v>
      </c>
      <c r="L99" s="483" t="s">
        <v>123</v>
      </c>
      <c r="M99" s="483" t="s">
        <v>123</v>
      </c>
      <c r="N99" s="483" t="s">
        <v>123</v>
      </c>
      <c r="O99" s="483" t="s">
        <v>123</v>
      </c>
      <c r="P99" s="484" t="s">
        <v>123</v>
      </c>
      <c r="Q99" s="531"/>
      <c r="R99" s="531"/>
      <c r="S99" s="486">
        <f t="shared" si="26"/>
        <v>0</v>
      </c>
      <c r="T99" s="487">
        <f t="shared" si="27"/>
        <v>0</v>
      </c>
      <c r="U99" s="486">
        <f t="shared" si="28"/>
        <v>0</v>
      </c>
      <c r="V99" s="487">
        <f t="shared" si="29"/>
        <v>0</v>
      </c>
      <c r="W99" s="28" t="str">
        <f t="shared" si="30"/>
        <v>n/s</v>
      </c>
      <c r="X99" s="28" t="s">
        <v>123</v>
      </c>
      <c r="Y99" s="27" t="s">
        <v>116</v>
      </c>
      <c r="Z99" s="27" t="s">
        <v>116</v>
      </c>
      <c r="AA99" s="488">
        <f t="shared" si="33"/>
        <v>0</v>
      </c>
      <c r="AB99" s="489">
        <f t="shared" si="32"/>
        <v>0</v>
      </c>
      <c r="AC99" s="512" t="s">
        <v>129</v>
      </c>
      <c r="AD99" s="513"/>
      <c r="AE99" s="513"/>
      <c r="AF99" s="514"/>
      <c r="AG99" s="489">
        <f t="shared" si="34"/>
        <v>2.7297543221110102E-3</v>
      </c>
      <c r="AH99" s="490" t="s">
        <v>127</v>
      </c>
      <c r="AI99" s="491"/>
      <c r="AJ99" s="491"/>
      <c r="AK99" s="492"/>
    </row>
    <row r="100" spans="1:37" ht="13.5" thickBot="1">
      <c r="A100" s="48" t="s">
        <v>103</v>
      </c>
      <c r="B100" s="49">
        <f>SUM(B87:B99)</f>
        <v>359</v>
      </c>
      <c r="C100" s="49">
        <f>SUM(C87:C99)</f>
        <v>0</v>
      </c>
      <c r="D100" s="49">
        <f>SUM(D87:D99)</f>
        <v>0</v>
      </c>
      <c r="E100" s="49">
        <f>SUM(E87:E99)</f>
        <v>8</v>
      </c>
      <c r="F100" s="49">
        <f>SUM(F87:F99)</f>
        <v>0</v>
      </c>
      <c r="G100" s="49">
        <f t="shared" ref="G100:X100" si="35">SUM(G87:G99)</f>
        <v>18</v>
      </c>
      <c r="H100" s="49">
        <f t="shared" si="35"/>
        <v>13</v>
      </c>
      <c r="I100" s="49">
        <f t="shared" si="35"/>
        <v>27</v>
      </c>
      <c r="J100" s="49">
        <f t="shared" si="35"/>
        <v>155</v>
      </c>
      <c r="K100" s="49">
        <f t="shared" si="35"/>
        <v>124</v>
      </c>
      <c r="L100" s="49">
        <f t="shared" si="35"/>
        <v>103</v>
      </c>
      <c r="M100" s="49">
        <f t="shared" si="35"/>
        <v>52</v>
      </c>
      <c r="N100" s="49">
        <f t="shared" si="35"/>
        <v>61</v>
      </c>
      <c r="O100" s="49">
        <f t="shared" si="35"/>
        <v>17</v>
      </c>
      <c r="P100" s="50">
        <f t="shared" si="35"/>
        <v>95</v>
      </c>
      <c r="Q100" s="283"/>
      <c r="R100" s="283"/>
      <c r="S100" s="51">
        <f t="shared" si="35"/>
        <v>860</v>
      </c>
      <c r="T100" s="52">
        <f t="shared" si="35"/>
        <v>0.99999999999999978</v>
      </c>
      <c r="U100" s="51">
        <f t="shared" si="35"/>
        <v>578</v>
      </c>
      <c r="V100" s="52">
        <f t="shared" si="35"/>
        <v>1</v>
      </c>
      <c r="W100" s="53">
        <f t="shared" si="35"/>
        <v>95</v>
      </c>
      <c r="X100" s="54">
        <f t="shared" si="35"/>
        <v>1</v>
      </c>
      <c r="Y100" s="51" t="s">
        <v>116</v>
      </c>
      <c r="Z100" s="52" t="s">
        <v>116</v>
      </c>
      <c r="AA100" s="51">
        <f>SUM(AA87:AA99)</f>
        <v>1533</v>
      </c>
      <c r="AB100" s="52">
        <f>SUM(AB87:AB99)</f>
        <v>1</v>
      </c>
      <c r="AC100" s="55"/>
      <c r="AD100" s="56"/>
      <c r="AE100" s="56"/>
      <c r="AF100" s="56"/>
      <c r="AG100" s="489">
        <f t="shared" si="34"/>
        <v>9.099181073703367E-4</v>
      </c>
      <c r="AH100" s="490" t="s">
        <v>128</v>
      </c>
      <c r="AI100" s="491"/>
      <c r="AJ100" s="491"/>
      <c r="AK100" s="492"/>
    </row>
    <row r="101" spans="1:37" ht="13.5" thickBot="1">
      <c r="A101" s="58" t="s">
        <v>130</v>
      </c>
      <c r="B101" s="89"/>
      <c r="C101" s="60">
        <v>1.4</v>
      </c>
      <c r="D101" s="60">
        <v>1.4</v>
      </c>
      <c r="E101" s="60">
        <v>1.4</v>
      </c>
      <c r="F101" s="60">
        <v>1.2</v>
      </c>
      <c r="G101" s="60">
        <v>1.6</v>
      </c>
      <c r="H101" s="60">
        <v>1.2</v>
      </c>
      <c r="I101" s="61">
        <v>1.3</v>
      </c>
      <c r="J101" s="61">
        <v>1.3</v>
      </c>
      <c r="K101" s="61">
        <v>1</v>
      </c>
      <c r="L101" s="61">
        <v>1.5</v>
      </c>
      <c r="M101" s="61">
        <v>1.3</v>
      </c>
      <c r="N101" s="61">
        <v>1.1000000000000001</v>
      </c>
      <c r="O101" s="61">
        <v>1.3</v>
      </c>
      <c r="P101" s="7" t="s">
        <v>162</v>
      </c>
      <c r="S101" s="80"/>
      <c r="T101" s="81"/>
      <c r="U101" s="81"/>
      <c r="V101" s="81"/>
      <c r="W101" s="81"/>
      <c r="X101" s="81"/>
      <c r="Y101" s="82" t="s">
        <v>131</v>
      </c>
      <c r="Z101" s="82" t="s">
        <v>132</v>
      </c>
      <c r="AA101" s="83" t="s">
        <v>133</v>
      </c>
      <c r="AB101" s="84" t="s">
        <v>133</v>
      </c>
      <c r="AC101" s="85" t="s">
        <v>134</v>
      </c>
      <c r="AD101" s="85"/>
      <c r="AE101" s="85"/>
      <c r="AF101" s="86"/>
      <c r="AG101" s="489">
        <f t="shared" si="34"/>
        <v>0</v>
      </c>
      <c r="AH101" s="512" t="s">
        <v>129</v>
      </c>
      <c r="AI101" s="513"/>
      <c r="AJ101" s="513"/>
      <c r="AK101" s="514"/>
    </row>
    <row r="102" spans="1:37" ht="13.5" thickBot="1">
      <c r="A102" s="69">
        <f>SUM(C101:P101)</f>
        <v>17</v>
      </c>
      <c r="B102" s="70"/>
      <c r="C102" s="70"/>
      <c r="D102" s="70"/>
      <c r="E102" s="70"/>
      <c r="F102" s="70"/>
      <c r="G102" s="70"/>
      <c r="H102" s="70"/>
      <c r="I102" s="71"/>
      <c r="J102" s="70"/>
      <c r="K102" s="7"/>
      <c r="O102" s="70"/>
      <c r="P102" s="7" t="s">
        <v>163</v>
      </c>
      <c r="S102" s="515">
        <v>2021</v>
      </c>
      <c r="T102" s="516" t="s">
        <v>135</v>
      </c>
      <c r="U102" s="517"/>
      <c r="V102" s="517"/>
      <c r="W102" s="517" t="s">
        <v>136</v>
      </c>
      <c r="X102" s="516" t="s">
        <v>137</v>
      </c>
      <c r="Y102" s="64" t="s">
        <v>138</v>
      </c>
      <c r="Z102" s="64" t="s">
        <v>139</v>
      </c>
      <c r="AA102" s="65" t="s">
        <v>138</v>
      </c>
      <c r="AB102" s="66" t="s">
        <v>139</v>
      </c>
      <c r="AC102" s="72" t="s">
        <v>140</v>
      </c>
      <c r="AD102" s="67"/>
      <c r="AE102" s="67"/>
      <c r="AF102" s="68"/>
      <c r="AG102" s="52">
        <f>SUM(AG89:AG101)</f>
        <v>1.0000000000000002</v>
      </c>
      <c r="AH102" s="55"/>
      <c r="AI102" s="56"/>
      <c r="AJ102" s="56"/>
      <c r="AK102" s="56"/>
    </row>
    <row r="103" spans="1:37">
      <c r="O103" s="10"/>
      <c r="P103" s="10"/>
      <c r="Q103" s="10"/>
      <c r="R103" s="10"/>
      <c r="S103" s="73" t="s">
        <v>141</v>
      </c>
      <c r="T103" s="74"/>
      <c r="U103" s="74"/>
      <c r="V103" s="74"/>
      <c r="W103" s="520">
        <f>SUM(Y103,AA103)/SUM(Y103:AB103)</f>
        <v>0.81046511627906981</v>
      </c>
      <c r="X103" s="520">
        <f>SUM(Z103,AB103)/SUM(Y103:AB103)</f>
        <v>0.18953488372093022</v>
      </c>
      <c r="Y103" s="521">
        <f>SUM(S87:S90)</f>
        <v>697</v>
      </c>
      <c r="Z103" s="522">
        <f>SUM(S91:S99)</f>
        <v>163</v>
      </c>
      <c r="AA103" s="522">
        <v>0</v>
      </c>
      <c r="AB103" s="522">
        <v>0</v>
      </c>
      <c r="AC103" s="523" t="s">
        <v>142</v>
      </c>
      <c r="AD103" s="524"/>
      <c r="AE103" s="524"/>
      <c r="AF103" s="524"/>
      <c r="AG103" s="84" t="s">
        <v>133</v>
      </c>
      <c r="AH103" s="85" t="s">
        <v>134</v>
      </c>
      <c r="AI103" s="85"/>
      <c r="AJ103" s="85"/>
      <c r="AK103" s="86"/>
    </row>
    <row r="104" spans="1:37">
      <c r="L104" s="10"/>
      <c r="O104" s="10"/>
      <c r="P104" s="10"/>
      <c r="Q104" s="10"/>
      <c r="R104" s="10"/>
      <c r="S104" s="75" t="s">
        <v>143</v>
      </c>
      <c r="T104" s="63"/>
      <c r="U104" s="63"/>
      <c r="V104" s="63"/>
      <c r="W104" s="520">
        <f>SUM(Y104,AA104)/SUM(Y104:AB104)</f>
        <v>1</v>
      </c>
      <c r="X104" s="520">
        <f>SUM(Z104,AB104)/SUM(Y104:AB104)</f>
        <v>0</v>
      </c>
      <c r="Y104" s="522">
        <f>SUM(U87:U90)</f>
        <v>578</v>
      </c>
      <c r="Z104" s="522">
        <f>SUM(U91:U99)</f>
        <v>0</v>
      </c>
      <c r="AA104" s="522">
        <v>0</v>
      </c>
      <c r="AB104" s="522">
        <v>0</v>
      </c>
      <c r="AC104" s="523" t="s">
        <v>144</v>
      </c>
      <c r="AD104" s="524"/>
      <c r="AE104" s="524"/>
      <c r="AF104" s="524"/>
      <c r="AG104" s="66" t="s">
        <v>139</v>
      </c>
      <c r="AH104" s="72" t="s">
        <v>140</v>
      </c>
      <c r="AI104" s="67"/>
      <c r="AJ104" s="67"/>
      <c r="AK104" s="68"/>
    </row>
    <row r="105" spans="1:37" ht="13.5" thickBot="1">
      <c r="L105" s="10"/>
      <c r="O105" s="10"/>
      <c r="P105" s="10"/>
      <c r="Q105" s="10"/>
      <c r="R105" s="10"/>
      <c r="S105" s="76" t="s">
        <v>145</v>
      </c>
      <c r="T105" s="77"/>
      <c r="U105" s="77"/>
      <c r="V105" s="77"/>
      <c r="W105" s="526">
        <f>AH24</f>
        <v>0</v>
      </c>
      <c r="X105" s="526">
        <f>AH25</f>
        <v>0</v>
      </c>
      <c r="Y105" s="527" t="s">
        <v>116</v>
      </c>
      <c r="Z105" s="527" t="s">
        <v>116</v>
      </c>
      <c r="AA105" s="527" t="s">
        <v>116</v>
      </c>
      <c r="AB105" s="527" t="s">
        <v>116</v>
      </c>
      <c r="AC105" s="528" t="s">
        <v>146</v>
      </c>
      <c r="AD105" s="529"/>
      <c r="AE105" s="529"/>
      <c r="AF105" s="529"/>
      <c r="AG105" s="522">
        <v>0</v>
      </c>
      <c r="AH105" s="523" t="s">
        <v>142</v>
      </c>
      <c r="AI105" s="524"/>
      <c r="AJ105" s="524"/>
      <c r="AK105" s="524"/>
    </row>
    <row r="106" spans="1:37">
      <c r="W106" s="7" t="s">
        <v>158</v>
      </c>
      <c r="X106" s="7" t="s">
        <v>158</v>
      </c>
      <c r="AG106" s="522">
        <v>0</v>
      </c>
      <c r="AH106" s="523" t="s">
        <v>144</v>
      </c>
      <c r="AI106" s="524"/>
      <c r="AJ106" s="524"/>
      <c r="AK106" s="524"/>
    </row>
    <row r="107" spans="1:37" ht="27" thickBot="1">
      <c r="A107" s="5" t="s">
        <v>164</v>
      </c>
      <c r="B107" s="5"/>
      <c r="C107" s="6"/>
      <c r="D107" s="6"/>
      <c r="E107" s="7"/>
      <c r="F107" s="7"/>
      <c r="G107" s="7"/>
      <c r="H107" s="7"/>
      <c r="I107" s="8"/>
      <c r="J107" s="7"/>
      <c r="K107" s="7"/>
      <c r="U107" s="9"/>
      <c r="AE107" s="7"/>
      <c r="AF107" s="7"/>
      <c r="AG107" s="527">
        <v>0</v>
      </c>
      <c r="AH107" s="528" t="s">
        <v>146</v>
      </c>
      <c r="AI107" s="529"/>
      <c r="AJ107" s="529"/>
      <c r="AK107" s="529"/>
    </row>
    <row r="108" spans="1:37" ht="13.5" thickBot="1">
      <c r="A108" s="11" t="s">
        <v>95</v>
      </c>
      <c r="B108" s="11"/>
      <c r="C108" s="7"/>
      <c r="D108" s="7"/>
      <c r="E108" s="7"/>
      <c r="F108" s="7"/>
      <c r="G108" s="7"/>
      <c r="H108" s="7"/>
      <c r="I108" s="7"/>
      <c r="J108" s="7"/>
      <c r="K108" s="7"/>
      <c r="AE108" s="7"/>
      <c r="AF108" s="7"/>
    </row>
    <row r="109" spans="1:37" ht="13.5" thickTop="1">
      <c r="A109" s="12" t="s">
        <v>72</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c r="A110" s="456" t="s">
        <v>96</v>
      </c>
      <c r="B110" s="457" t="s">
        <v>160</v>
      </c>
      <c r="C110" s="457" t="s">
        <v>160</v>
      </c>
      <c r="D110" s="457" t="s">
        <v>97</v>
      </c>
      <c r="E110" s="457" t="s">
        <v>97</v>
      </c>
      <c r="F110" s="457" t="s">
        <v>97</v>
      </c>
      <c r="G110" s="457" t="s">
        <v>97</v>
      </c>
      <c r="H110" s="457" t="s">
        <v>97</v>
      </c>
      <c r="I110" s="457" t="s">
        <v>97</v>
      </c>
      <c r="J110" s="457" t="s">
        <v>97</v>
      </c>
      <c r="K110" s="457" t="s">
        <v>97</v>
      </c>
      <c r="L110" s="457" t="s">
        <v>97</v>
      </c>
      <c r="M110" s="457" t="s">
        <v>97</v>
      </c>
      <c r="N110" s="457" t="s">
        <v>97</v>
      </c>
      <c r="O110" s="462" t="s">
        <v>160</v>
      </c>
      <c r="P110" s="462" t="s">
        <v>160</v>
      </c>
      <c r="Q110" s="462"/>
      <c r="R110" s="462"/>
      <c r="S110" s="462" t="s">
        <v>160</v>
      </c>
      <c r="T110" s="458"/>
      <c r="U110" s="459"/>
      <c r="V110" s="459"/>
      <c r="W110" s="460"/>
      <c r="X110" s="460"/>
      <c r="Y110" s="460"/>
      <c r="Z110" s="460"/>
      <c r="AA110" s="461"/>
      <c r="AB110" s="462"/>
      <c r="AC110" s="462"/>
      <c r="AD110" s="462"/>
      <c r="AE110" s="463"/>
      <c r="AF110" s="463"/>
    </row>
    <row r="111" spans="1:37">
      <c r="A111" s="456" t="s">
        <v>99</v>
      </c>
      <c r="B111" s="457" t="s">
        <v>101</v>
      </c>
      <c r="C111" s="457" t="s">
        <v>156</v>
      </c>
      <c r="D111" s="457" t="s">
        <v>156</v>
      </c>
      <c r="E111" s="457" t="s">
        <v>156</v>
      </c>
      <c r="F111" s="457" t="s">
        <v>156</v>
      </c>
      <c r="G111" s="457" t="s">
        <v>101</v>
      </c>
      <c r="H111" s="457" t="s">
        <v>156</v>
      </c>
      <c r="I111" s="457" t="s">
        <v>156</v>
      </c>
      <c r="J111" s="457" t="s">
        <v>156</v>
      </c>
      <c r="K111" s="457" t="s">
        <v>156</v>
      </c>
      <c r="L111" s="457" t="s">
        <v>156</v>
      </c>
      <c r="M111" s="457" t="s">
        <v>156</v>
      </c>
      <c r="N111" s="457" t="s">
        <v>156</v>
      </c>
      <c r="O111" s="457" t="s">
        <v>101</v>
      </c>
      <c r="P111" s="457" t="s">
        <v>101</v>
      </c>
      <c r="Q111" s="457"/>
      <c r="R111" s="457"/>
      <c r="S111" s="457" t="s">
        <v>101</v>
      </c>
      <c r="T111" s="465" t="s">
        <v>103</v>
      </c>
      <c r="U111" s="466"/>
      <c r="V111" s="467"/>
      <c r="W111" s="467"/>
      <c r="X111" s="467"/>
      <c r="Y111" s="467"/>
      <c r="Z111" s="467"/>
      <c r="AA111" s="468"/>
      <c r="AB111" s="469"/>
      <c r="AC111" s="469"/>
      <c r="AD111" s="470"/>
      <c r="AE111" s="470"/>
      <c r="AF111" s="470"/>
    </row>
    <row r="112" spans="1:37" ht="13.5" thickBot="1">
      <c r="A112" s="472" t="s">
        <v>104</v>
      </c>
      <c r="B112" s="473">
        <v>3973</v>
      </c>
      <c r="C112" s="473">
        <v>5585</v>
      </c>
      <c r="D112" s="473">
        <v>9021</v>
      </c>
      <c r="E112" s="473">
        <v>10727</v>
      </c>
      <c r="F112" s="473">
        <v>10550</v>
      </c>
      <c r="G112" s="473">
        <v>12265</v>
      </c>
      <c r="H112" s="473">
        <v>12373</v>
      </c>
      <c r="I112" s="473">
        <v>12671</v>
      </c>
      <c r="J112" s="473">
        <v>12615</v>
      </c>
      <c r="K112" s="537">
        <v>12708</v>
      </c>
      <c r="L112" s="537">
        <v>11157</v>
      </c>
      <c r="M112" s="537">
        <v>10578</v>
      </c>
      <c r="N112" s="537">
        <v>10175</v>
      </c>
      <c r="O112" s="473">
        <v>5208</v>
      </c>
      <c r="P112" s="473">
        <v>5109</v>
      </c>
      <c r="Q112" s="473"/>
      <c r="R112" s="473"/>
      <c r="S112" s="473">
        <v>3536</v>
      </c>
      <c r="T112" s="22" t="s">
        <v>105</v>
      </c>
      <c r="U112" s="474"/>
      <c r="V112" s="475"/>
      <c r="W112" s="475"/>
      <c r="X112" s="475"/>
      <c r="Y112" s="475"/>
      <c r="Z112" s="476"/>
      <c r="AA112" s="477"/>
      <c r="AB112" s="478"/>
      <c r="AC112" s="478"/>
      <c r="AD112" s="479"/>
      <c r="AE112" s="470"/>
      <c r="AF112" s="470"/>
    </row>
    <row r="113" spans="1:32" ht="13.5" thickBot="1">
      <c r="A113" s="480" t="s">
        <v>106</v>
      </c>
      <c r="B113" s="481" t="s">
        <v>108</v>
      </c>
      <c r="C113" s="481" t="s">
        <v>108</v>
      </c>
      <c r="D113" s="481" t="s">
        <v>107</v>
      </c>
      <c r="E113" s="481" t="s">
        <v>107</v>
      </c>
      <c r="F113" s="481" t="s">
        <v>107</v>
      </c>
      <c r="G113" s="481" t="s">
        <v>107</v>
      </c>
      <c r="H113" s="481" t="s">
        <v>107</v>
      </c>
      <c r="I113" s="481" t="s">
        <v>107</v>
      </c>
      <c r="J113" s="481" t="s">
        <v>107</v>
      </c>
      <c r="K113" s="481" t="s">
        <v>107</v>
      </c>
      <c r="L113" s="481" t="s">
        <v>107</v>
      </c>
      <c r="M113" s="481" t="s">
        <v>107</v>
      </c>
      <c r="N113" s="481" t="s">
        <v>107</v>
      </c>
      <c r="O113" s="481" t="s">
        <v>113</v>
      </c>
      <c r="P113" s="481" t="s">
        <v>113</v>
      </c>
      <c r="Q113" s="481"/>
      <c r="R113" s="481"/>
      <c r="S113" s="481" t="s">
        <v>165</v>
      </c>
      <c r="T113" s="23" t="s">
        <v>108</v>
      </c>
      <c r="U113" s="24" t="s">
        <v>109</v>
      </c>
      <c r="V113" s="23" t="s">
        <v>110</v>
      </c>
      <c r="W113" s="23" t="s">
        <v>111</v>
      </c>
      <c r="X113" s="23" t="s">
        <v>112</v>
      </c>
      <c r="Y113" s="23" t="s">
        <v>111</v>
      </c>
      <c r="Z113" s="90" t="s">
        <v>113</v>
      </c>
      <c r="AA113" s="90" t="s">
        <v>109</v>
      </c>
      <c r="AB113" s="90" t="s">
        <v>114</v>
      </c>
      <c r="AC113" s="91" t="s">
        <v>111</v>
      </c>
      <c r="AD113" s="482"/>
      <c r="AE113" s="470"/>
      <c r="AF113" s="470"/>
    </row>
    <row r="114" spans="1:32">
      <c r="A114" s="26" t="s">
        <v>115</v>
      </c>
      <c r="B114" s="483">
        <v>61</v>
      </c>
      <c r="C114" s="483">
        <v>15</v>
      </c>
      <c r="D114" s="484">
        <v>8</v>
      </c>
      <c r="E114" s="484">
        <v>11</v>
      </c>
      <c r="F114" s="484">
        <v>10</v>
      </c>
      <c r="G114" s="484">
        <v>3</v>
      </c>
      <c r="H114" s="483">
        <v>66</v>
      </c>
      <c r="I114" s="484">
        <v>47</v>
      </c>
      <c r="J114" s="484">
        <v>33</v>
      </c>
      <c r="K114" s="484">
        <v>8</v>
      </c>
      <c r="L114" s="484">
        <v>31</v>
      </c>
      <c r="M114" s="484">
        <v>11</v>
      </c>
      <c r="N114" s="484">
        <v>1</v>
      </c>
      <c r="O114" s="485">
        <v>89</v>
      </c>
      <c r="P114" s="484">
        <v>183</v>
      </c>
      <c r="Q114" s="484"/>
      <c r="R114" s="484"/>
      <c r="S114" s="538">
        <v>177</v>
      </c>
      <c r="T114" s="486">
        <f t="shared" ref="T114:T126" si="36">SUM(B114:C114)</f>
        <v>76</v>
      </c>
      <c r="U114" s="487">
        <f t="shared" ref="U114:U126" si="37">T114/T$127</f>
        <v>0.8351648351648352</v>
      </c>
      <c r="V114" s="486">
        <f t="shared" ref="V114:V126" si="38">SUM(D114:N114)</f>
        <v>229</v>
      </c>
      <c r="W114" s="487">
        <f t="shared" ref="W114:W126" si="39">V114/V$127</f>
        <v>0.4663951120162933</v>
      </c>
      <c r="X114" s="27" t="s">
        <v>116</v>
      </c>
      <c r="Y114" s="27" t="s">
        <v>116</v>
      </c>
      <c r="Z114" s="486">
        <f>SUM(O114:P114)</f>
        <v>272</v>
      </c>
      <c r="AA114" s="489">
        <f t="shared" ref="AA114:AA126" si="40">Z114/Z$127</f>
        <v>0.14994487320837926</v>
      </c>
      <c r="AB114" s="488">
        <f>SUM(B114:P114)</f>
        <v>577</v>
      </c>
      <c r="AC114" s="489">
        <f t="shared" ref="AC114:AC126" si="41">AB114/AB$127</f>
        <v>0.24081803005008348</v>
      </c>
      <c r="AD114" s="490" t="s">
        <v>115</v>
      </c>
      <c r="AE114" s="491"/>
      <c r="AF114" s="491"/>
    </row>
    <row r="115" spans="1:32">
      <c r="A115" s="493" t="s">
        <v>117</v>
      </c>
      <c r="B115" s="495">
        <v>3</v>
      </c>
      <c r="C115" s="495">
        <v>2</v>
      </c>
      <c r="D115" s="485">
        <v>0</v>
      </c>
      <c r="E115" s="485">
        <v>1</v>
      </c>
      <c r="F115" s="485">
        <v>3</v>
      </c>
      <c r="G115" s="485">
        <v>11</v>
      </c>
      <c r="H115" s="495">
        <v>92</v>
      </c>
      <c r="I115" s="485">
        <v>40</v>
      </c>
      <c r="J115" s="485">
        <v>23</v>
      </c>
      <c r="K115" s="485">
        <v>21</v>
      </c>
      <c r="L115" s="485">
        <v>25</v>
      </c>
      <c r="M115" s="485">
        <v>8</v>
      </c>
      <c r="N115" s="485">
        <v>2</v>
      </c>
      <c r="O115" s="485">
        <v>148</v>
      </c>
      <c r="P115" s="485">
        <v>256</v>
      </c>
      <c r="Q115" s="485"/>
      <c r="R115" s="485"/>
      <c r="S115" s="539">
        <v>35</v>
      </c>
      <c r="T115" s="486">
        <f t="shared" si="36"/>
        <v>5</v>
      </c>
      <c r="U115" s="487">
        <f t="shared" si="37"/>
        <v>5.4945054945054944E-2</v>
      </c>
      <c r="V115" s="486">
        <f t="shared" si="38"/>
        <v>226</v>
      </c>
      <c r="W115" s="487">
        <f t="shared" si="39"/>
        <v>0.46028513238289204</v>
      </c>
      <c r="X115" s="27" t="s">
        <v>116</v>
      </c>
      <c r="Y115" s="27" t="s">
        <v>116</v>
      </c>
      <c r="Z115" s="486">
        <f t="shared" ref="Z115:Z126" si="42">SUM(O115:P115)</f>
        <v>404</v>
      </c>
      <c r="AA115" s="489">
        <f t="shared" si="40"/>
        <v>0.2227122381477398</v>
      </c>
      <c r="AB115" s="488">
        <f t="shared" ref="AB115:AB126" si="43">SUM(B115:P115)</f>
        <v>635</v>
      </c>
      <c r="AC115" s="489">
        <f t="shared" si="41"/>
        <v>0.26502504173622704</v>
      </c>
      <c r="AD115" s="490" t="s">
        <v>117</v>
      </c>
      <c r="AE115" s="491"/>
      <c r="AF115" s="491"/>
    </row>
    <row r="116" spans="1:32">
      <c r="A116" s="493" t="s">
        <v>118</v>
      </c>
      <c r="B116" s="495">
        <v>3</v>
      </c>
      <c r="C116" s="495">
        <v>1</v>
      </c>
      <c r="D116" s="485">
        <v>0</v>
      </c>
      <c r="E116" s="485">
        <v>2</v>
      </c>
      <c r="F116" s="485">
        <v>2</v>
      </c>
      <c r="G116" s="485">
        <v>0</v>
      </c>
      <c r="H116" s="495">
        <v>8</v>
      </c>
      <c r="I116" s="485">
        <v>10</v>
      </c>
      <c r="J116" s="485">
        <v>6</v>
      </c>
      <c r="K116" s="485">
        <v>6</v>
      </c>
      <c r="L116" s="485">
        <v>1</v>
      </c>
      <c r="M116" s="485">
        <v>1</v>
      </c>
      <c r="N116" s="485">
        <v>0</v>
      </c>
      <c r="O116" s="485">
        <v>248</v>
      </c>
      <c r="P116" s="485">
        <v>570</v>
      </c>
      <c r="Q116" s="485"/>
      <c r="R116" s="485"/>
      <c r="S116" s="539">
        <v>140</v>
      </c>
      <c r="T116" s="486">
        <f t="shared" si="36"/>
        <v>4</v>
      </c>
      <c r="U116" s="487">
        <f t="shared" si="37"/>
        <v>4.3956043956043959E-2</v>
      </c>
      <c r="V116" s="486">
        <f t="shared" si="38"/>
        <v>36</v>
      </c>
      <c r="W116" s="487">
        <f t="shared" si="39"/>
        <v>7.3319755600814662E-2</v>
      </c>
      <c r="X116" s="27" t="s">
        <v>116</v>
      </c>
      <c r="Y116" s="27" t="s">
        <v>116</v>
      </c>
      <c r="Z116" s="486">
        <f t="shared" si="42"/>
        <v>818</v>
      </c>
      <c r="AA116" s="489">
        <f t="shared" si="40"/>
        <v>0.45093715545755236</v>
      </c>
      <c r="AB116" s="488">
        <f t="shared" si="43"/>
        <v>858</v>
      </c>
      <c r="AC116" s="489">
        <f t="shared" si="41"/>
        <v>0.35809682804674459</v>
      </c>
      <c r="AD116" s="494" t="s">
        <v>118</v>
      </c>
      <c r="AE116" s="491"/>
      <c r="AF116" s="491"/>
    </row>
    <row r="117" spans="1:32">
      <c r="A117" s="493" t="s">
        <v>119</v>
      </c>
      <c r="B117" s="495">
        <v>3</v>
      </c>
      <c r="C117" s="495">
        <v>0</v>
      </c>
      <c r="D117" s="485">
        <v>0</v>
      </c>
      <c r="E117" s="485">
        <v>0</v>
      </c>
      <c r="F117" s="485">
        <v>0</v>
      </c>
      <c r="G117" s="485">
        <v>0</v>
      </c>
      <c r="H117" s="495">
        <v>0</v>
      </c>
      <c r="I117" s="485">
        <v>0</v>
      </c>
      <c r="J117" s="485">
        <v>0</v>
      </c>
      <c r="K117" s="485">
        <v>0</v>
      </c>
      <c r="L117" s="485">
        <v>0</v>
      </c>
      <c r="M117" s="485">
        <v>0</v>
      </c>
      <c r="N117" s="485">
        <v>0</v>
      </c>
      <c r="O117" s="485">
        <v>71</v>
      </c>
      <c r="P117" s="485">
        <v>70</v>
      </c>
      <c r="Q117" s="485"/>
      <c r="R117" s="485"/>
      <c r="S117" s="539">
        <v>50</v>
      </c>
      <c r="T117" s="486">
        <f t="shared" si="36"/>
        <v>3</v>
      </c>
      <c r="U117" s="487">
        <f t="shared" si="37"/>
        <v>3.2967032967032968E-2</v>
      </c>
      <c r="V117" s="486">
        <f t="shared" si="38"/>
        <v>0</v>
      </c>
      <c r="W117" s="487">
        <f t="shared" si="39"/>
        <v>0</v>
      </c>
      <c r="X117" s="27" t="s">
        <v>116</v>
      </c>
      <c r="Y117" s="27" t="s">
        <v>116</v>
      </c>
      <c r="Z117" s="486">
        <f t="shared" si="42"/>
        <v>141</v>
      </c>
      <c r="AA117" s="489">
        <f t="shared" si="40"/>
        <v>7.7728776185226015E-2</v>
      </c>
      <c r="AB117" s="488">
        <f t="shared" si="43"/>
        <v>144</v>
      </c>
      <c r="AC117" s="489">
        <f t="shared" si="41"/>
        <v>6.0100166944908183E-2</v>
      </c>
      <c r="AD117" s="494" t="s">
        <v>119</v>
      </c>
      <c r="AE117" s="491"/>
      <c r="AF117" s="491"/>
    </row>
    <row r="118" spans="1:32">
      <c r="A118" s="493" t="s">
        <v>120</v>
      </c>
      <c r="B118" s="535">
        <v>3</v>
      </c>
      <c r="C118" s="535">
        <v>0</v>
      </c>
      <c r="D118" s="485">
        <v>0</v>
      </c>
      <c r="E118" s="485">
        <v>0</v>
      </c>
      <c r="F118" s="485">
        <v>0</v>
      </c>
      <c r="G118" s="485">
        <v>0</v>
      </c>
      <c r="H118" s="495">
        <v>0</v>
      </c>
      <c r="I118" s="485">
        <v>0</v>
      </c>
      <c r="J118" s="485">
        <v>0</v>
      </c>
      <c r="K118" s="485">
        <v>0</v>
      </c>
      <c r="L118" s="485">
        <v>0</v>
      </c>
      <c r="M118" s="485">
        <v>0</v>
      </c>
      <c r="N118" s="485">
        <v>0</v>
      </c>
      <c r="O118" s="485">
        <v>33</v>
      </c>
      <c r="P118" s="485">
        <v>11</v>
      </c>
      <c r="Q118" s="485"/>
      <c r="R118" s="485"/>
      <c r="S118" s="539">
        <v>24</v>
      </c>
      <c r="T118" s="486">
        <f t="shared" si="36"/>
        <v>3</v>
      </c>
      <c r="U118" s="487">
        <f t="shared" si="37"/>
        <v>3.2967032967032968E-2</v>
      </c>
      <c r="V118" s="486">
        <f t="shared" si="38"/>
        <v>0</v>
      </c>
      <c r="W118" s="487">
        <f t="shared" si="39"/>
        <v>0</v>
      </c>
      <c r="X118" s="27" t="s">
        <v>116</v>
      </c>
      <c r="Y118" s="27" t="s">
        <v>116</v>
      </c>
      <c r="Z118" s="486">
        <f t="shared" si="42"/>
        <v>44</v>
      </c>
      <c r="AA118" s="489">
        <f t="shared" si="40"/>
        <v>2.4255788313120176E-2</v>
      </c>
      <c r="AB118" s="488">
        <f t="shared" si="43"/>
        <v>47</v>
      </c>
      <c r="AC118" s="489">
        <f t="shared" si="41"/>
        <v>1.961602671118531E-2</v>
      </c>
      <c r="AD118" s="494" t="s">
        <v>120</v>
      </c>
      <c r="AE118" s="491"/>
      <c r="AF118" s="491"/>
    </row>
    <row r="119" spans="1:32">
      <c r="A119" s="493" t="s">
        <v>121</v>
      </c>
      <c r="B119" s="535">
        <v>0</v>
      </c>
      <c r="C119" s="535">
        <v>0</v>
      </c>
      <c r="D119" s="485">
        <v>0</v>
      </c>
      <c r="E119" s="485">
        <v>0</v>
      </c>
      <c r="F119" s="485">
        <v>0</v>
      </c>
      <c r="G119" s="485">
        <v>0</v>
      </c>
      <c r="H119" s="495">
        <v>0</v>
      </c>
      <c r="I119" s="485">
        <v>0</v>
      </c>
      <c r="J119" s="485">
        <v>0</v>
      </c>
      <c r="K119" s="485">
        <v>0</v>
      </c>
      <c r="L119" s="485">
        <v>0</v>
      </c>
      <c r="M119" s="485">
        <v>0</v>
      </c>
      <c r="N119" s="485">
        <v>0</v>
      </c>
      <c r="O119" s="485">
        <v>11</v>
      </c>
      <c r="P119" s="485">
        <v>3</v>
      </c>
      <c r="Q119" s="485"/>
      <c r="R119" s="485"/>
      <c r="S119" s="539">
        <v>10</v>
      </c>
      <c r="T119" s="486">
        <f t="shared" si="36"/>
        <v>0</v>
      </c>
      <c r="U119" s="487">
        <f t="shared" si="37"/>
        <v>0</v>
      </c>
      <c r="V119" s="486">
        <f t="shared" si="38"/>
        <v>0</v>
      </c>
      <c r="W119" s="487">
        <f t="shared" si="39"/>
        <v>0</v>
      </c>
      <c r="X119" s="27" t="s">
        <v>116</v>
      </c>
      <c r="Y119" s="27" t="s">
        <v>116</v>
      </c>
      <c r="Z119" s="486">
        <f t="shared" si="42"/>
        <v>14</v>
      </c>
      <c r="AA119" s="489">
        <f t="shared" si="40"/>
        <v>7.717750826901874E-3</v>
      </c>
      <c r="AB119" s="488">
        <f t="shared" si="43"/>
        <v>14</v>
      </c>
      <c r="AC119" s="489">
        <f t="shared" si="41"/>
        <v>5.8430717863105176E-3</v>
      </c>
      <c r="AD119" s="494" t="s">
        <v>121</v>
      </c>
      <c r="AE119" s="491"/>
      <c r="AF119" s="491"/>
    </row>
    <row r="120" spans="1:32">
      <c r="A120" s="493" t="s">
        <v>122</v>
      </c>
      <c r="B120" s="535">
        <v>0</v>
      </c>
      <c r="C120" s="495">
        <v>0</v>
      </c>
      <c r="D120" s="485">
        <v>0</v>
      </c>
      <c r="E120" s="485">
        <v>0</v>
      </c>
      <c r="F120" s="485">
        <v>0</v>
      </c>
      <c r="G120" s="485">
        <v>0</v>
      </c>
      <c r="H120" s="495">
        <v>0</v>
      </c>
      <c r="I120" s="485">
        <v>0</v>
      </c>
      <c r="J120" s="485">
        <v>0</v>
      </c>
      <c r="K120" s="485">
        <v>0</v>
      </c>
      <c r="L120" s="485">
        <v>0</v>
      </c>
      <c r="M120" s="485">
        <v>0</v>
      </c>
      <c r="N120" s="485">
        <v>0</v>
      </c>
      <c r="O120" s="485">
        <v>19</v>
      </c>
      <c r="P120" s="485">
        <v>11</v>
      </c>
      <c r="Q120" s="485"/>
      <c r="R120" s="485"/>
      <c r="S120" s="539">
        <v>26</v>
      </c>
      <c r="T120" s="486">
        <f t="shared" si="36"/>
        <v>0</v>
      </c>
      <c r="U120" s="487">
        <f t="shared" si="37"/>
        <v>0</v>
      </c>
      <c r="V120" s="486">
        <f t="shared" si="38"/>
        <v>0</v>
      </c>
      <c r="W120" s="487">
        <f t="shared" si="39"/>
        <v>0</v>
      </c>
      <c r="X120" s="27" t="s">
        <v>116</v>
      </c>
      <c r="Y120" s="27" t="s">
        <v>116</v>
      </c>
      <c r="Z120" s="486">
        <f t="shared" si="42"/>
        <v>30</v>
      </c>
      <c r="AA120" s="489">
        <f t="shared" si="40"/>
        <v>1.6538037486218304E-2</v>
      </c>
      <c r="AB120" s="488">
        <f t="shared" si="43"/>
        <v>30</v>
      </c>
      <c r="AC120" s="489">
        <f t="shared" si="41"/>
        <v>1.2520868113522538E-2</v>
      </c>
      <c r="AD120" s="494" t="s">
        <v>122</v>
      </c>
      <c r="AE120" s="491"/>
      <c r="AF120" s="491"/>
    </row>
    <row r="121" spans="1:32" ht="13.5" thickBot="1">
      <c r="A121" s="31" t="s">
        <v>124</v>
      </c>
      <c r="B121" s="496">
        <v>0</v>
      </c>
      <c r="C121" s="496">
        <v>0</v>
      </c>
      <c r="D121" s="497">
        <v>0</v>
      </c>
      <c r="E121" s="497">
        <v>0</v>
      </c>
      <c r="F121" s="497">
        <v>0</v>
      </c>
      <c r="G121" s="497">
        <v>0</v>
      </c>
      <c r="H121" s="496">
        <v>0</v>
      </c>
      <c r="I121" s="497">
        <v>0</v>
      </c>
      <c r="J121" s="497">
        <v>0</v>
      </c>
      <c r="K121" s="497">
        <v>0</v>
      </c>
      <c r="L121" s="497">
        <v>0</v>
      </c>
      <c r="M121" s="497">
        <v>0</v>
      </c>
      <c r="N121" s="497">
        <v>0</v>
      </c>
      <c r="O121" s="497">
        <v>7</v>
      </c>
      <c r="P121" s="497">
        <v>7</v>
      </c>
      <c r="Q121" s="497"/>
      <c r="R121" s="497"/>
      <c r="S121" s="540">
        <v>11</v>
      </c>
      <c r="T121" s="33">
        <f t="shared" si="36"/>
        <v>0</v>
      </c>
      <c r="U121" s="87">
        <f t="shared" si="37"/>
        <v>0</v>
      </c>
      <c r="V121" s="33">
        <f t="shared" si="38"/>
        <v>0</v>
      </c>
      <c r="W121" s="35">
        <f t="shared" si="39"/>
        <v>0</v>
      </c>
      <c r="X121" s="33" t="s">
        <v>116</v>
      </c>
      <c r="Y121" s="37" t="s">
        <v>116</v>
      </c>
      <c r="Z121" s="33">
        <f t="shared" si="42"/>
        <v>14</v>
      </c>
      <c r="AA121" s="38">
        <f t="shared" si="40"/>
        <v>7.717750826901874E-3</v>
      </c>
      <c r="AB121" s="92">
        <f t="shared" si="43"/>
        <v>14</v>
      </c>
      <c r="AC121" s="38">
        <f t="shared" si="41"/>
        <v>5.8430717863105176E-3</v>
      </c>
      <c r="AD121" s="499" t="s">
        <v>124</v>
      </c>
      <c r="AE121" s="500"/>
      <c r="AF121" s="500"/>
    </row>
    <row r="122" spans="1:32">
      <c r="A122" s="26" t="s">
        <v>125</v>
      </c>
      <c r="B122" s="483">
        <v>0</v>
      </c>
      <c r="C122" s="483">
        <v>0</v>
      </c>
      <c r="D122" s="484" t="s">
        <v>123</v>
      </c>
      <c r="E122" s="484" t="s">
        <v>123</v>
      </c>
      <c r="F122" s="484" t="s">
        <v>123</v>
      </c>
      <c r="G122" s="484" t="s">
        <v>123</v>
      </c>
      <c r="H122" s="484" t="s">
        <v>123</v>
      </c>
      <c r="I122" s="484" t="s">
        <v>123</v>
      </c>
      <c r="J122" s="484" t="s">
        <v>123</v>
      </c>
      <c r="K122" s="484" t="s">
        <v>123</v>
      </c>
      <c r="L122" s="484" t="s">
        <v>123</v>
      </c>
      <c r="M122" s="484" t="s">
        <v>123</v>
      </c>
      <c r="N122" s="484" t="s">
        <v>123</v>
      </c>
      <c r="O122" s="484">
        <v>25</v>
      </c>
      <c r="P122" s="484">
        <v>33</v>
      </c>
      <c r="Q122" s="484"/>
      <c r="R122" s="484"/>
      <c r="S122" s="538">
        <v>22</v>
      </c>
      <c r="T122" s="27">
        <f t="shared" si="36"/>
        <v>0</v>
      </c>
      <c r="U122" s="30">
        <f t="shared" si="37"/>
        <v>0</v>
      </c>
      <c r="V122" s="27">
        <f t="shared" si="38"/>
        <v>0</v>
      </c>
      <c r="W122" s="30">
        <f t="shared" si="39"/>
        <v>0</v>
      </c>
      <c r="X122" s="27" t="s">
        <v>116</v>
      </c>
      <c r="Y122" s="27" t="s">
        <v>116</v>
      </c>
      <c r="Z122" s="27">
        <f t="shared" si="42"/>
        <v>58</v>
      </c>
      <c r="AA122" s="41">
        <f t="shared" si="40"/>
        <v>3.1973539140022052E-2</v>
      </c>
      <c r="AB122" s="503">
        <f t="shared" si="43"/>
        <v>58</v>
      </c>
      <c r="AC122" s="41">
        <f t="shared" si="41"/>
        <v>2.4207011686143573E-2</v>
      </c>
      <c r="AD122" s="504" t="s">
        <v>125</v>
      </c>
      <c r="AE122" s="505"/>
      <c r="AF122" s="505"/>
    </row>
    <row r="123" spans="1:32">
      <c r="A123" s="493" t="s">
        <v>126</v>
      </c>
      <c r="B123" s="483">
        <v>0</v>
      </c>
      <c r="C123" s="483">
        <v>0</v>
      </c>
      <c r="D123" s="485" t="s">
        <v>123</v>
      </c>
      <c r="E123" s="485" t="s">
        <v>123</v>
      </c>
      <c r="F123" s="485" t="s">
        <v>123</v>
      </c>
      <c r="G123" s="485" t="s">
        <v>123</v>
      </c>
      <c r="H123" s="485" t="s">
        <v>123</v>
      </c>
      <c r="I123" s="485" t="s">
        <v>123</v>
      </c>
      <c r="J123" s="485" t="s">
        <v>123</v>
      </c>
      <c r="K123" s="485" t="s">
        <v>123</v>
      </c>
      <c r="L123" s="485" t="s">
        <v>123</v>
      </c>
      <c r="M123" s="485" t="s">
        <v>123</v>
      </c>
      <c r="N123" s="485" t="s">
        <v>123</v>
      </c>
      <c r="O123" s="485">
        <v>4</v>
      </c>
      <c r="P123" s="484">
        <v>6</v>
      </c>
      <c r="Q123" s="484"/>
      <c r="R123" s="484"/>
      <c r="S123" s="538">
        <v>2</v>
      </c>
      <c r="T123" s="486">
        <f t="shared" si="36"/>
        <v>0</v>
      </c>
      <c r="U123" s="487">
        <f t="shared" si="37"/>
        <v>0</v>
      </c>
      <c r="V123" s="486">
        <f t="shared" si="38"/>
        <v>0</v>
      </c>
      <c r="W123" s="487">
        <f t="shared" si="39"/>
        <v>0</v>
      </c>
      <c r="X123" s="27" t="s">
        <v>116</v>
      </c>
      <c r="Y123" s="27" t="s">
        <v>116</v>
      </c>
      <c r="Z123" s="486">
        <f t="shared" si="42"/>
        <v>10</v>
      </c>
      <c r="AA123" s="489">
        <f t="shared" si="40"/>
        <v>5.512679162072767E-3</v>
      </c>
      <c r="AB123" s="488">
        <f t="shared" si="43"/>
        <v>10</v>
      </c>
      <c r="AC123" s="489">
        <f t="shared" si="41"/>
        <v>4.1736227045075123E-3</v>
      </c>
      <c r="AD123" s="490" t="s">
        <v>126</v>
      </c>
      <c r="AE123" s="491"/>
      <c r="AF123" s="491"/>
    </row>
    <row r="124" spans="1:32">
      <c r="A124" s="493" t="s">
        <v>127</v>
      </c>
      <c r="B124" s="483">
        <v>0</v>
      </c>
      <c r="C124" s="483">
        <v>0</v>
      </c>
      <c r="D124" s="484" t="s">
        <v>123</v>
      </c>
      <c r="E124" s="484" t="s">
        <v>123</v>
      </c>
      <c r="F124" s="484" t="s">
        <v>123</v>
      </c>
      <c r="G124" s="484" t="s">
        <v>123</v>
      </c>
      <c r="H124" s="484" t="s">
        <v>123</v>
      </c>
      <c r="I124" s="484" t="s">
        <v>123</v>
      </c>
      <c r="J124" s="484" t="s">
        <v>123</v>
      </c>
      <c r="K124" s="484" t="s">
        <v>123</v>
      </c>
      <c r="L124" s="484" t="s">
        <v>123</v>
      </c>
      <c r="M124" s="484" t="s">
        <v>123</v>
      </c>
      <c r="N124" s="484" t="s">
        <v>123</v>
      </c>
      <c r="O124" s="485">
        <v>1</v>
      </c>
      <c r="P124" s="484">
        <v>3</v>
      </c>
      <c r="Q124" s="484"/>
      <c r="R124" s="484"/>
      <c r="S124" s="538">
        <v>3</v>
      </c>
      <c r="T124" s="486">
        <f t="shared" si="36"/>
        <v>0</v>
      </c>
      <c r="U124" s="487">
        <f t="shared" si="37"/>
        <v>0</v>
      </c>
      <c r="V124" s="486">
        <f t="shared" si="38"/>
        <v>0</v>
      </c>
      <c r="W124" s="487">
        <f t="shared" si="39"/>
        <v>0</v>
      </c>
      <c r="X124" s="27" t="s">
        <v>116</v>
      </c>
      <c r="Y124" s="27" t="s">
        <v>116</v>
      </c>
      <c r="Z124" s="486">
        <f t="shared" si="42"/>
        <v>4</v>
      </c>
      <c r="AA124" s="489">
        <f t="shared" si="40"/>
        <v>2.205071664829107E-3</v>
      </c>
      <c r="AB124" s="488">
        <f t="shared" si="43"/>
        <v>4</v>
      </c>
      <c r="AC124" s="489">
        <f t="shared" si="41"/>
        <v>1.6694490818030051E-3</v>
      </c>
      <c r="AD124" s="490" t="s">
        <v>127</v>
      </c>
      <c r="AE124" s="491"/>
      <c r="AF124" s="491"/>
    </row>
    <row r="125" spans="1:32">
      <c r="A125" s="493" t="s">
        <v>128</v>
      </c>
      <c r="B125" s="483">
        <v>0</v>
      </c>
      <c r="C125" s="483">
        <v>0</v>
      </c>
      <c r="D125" s="485" t="s">
        <v>123</v>
      </c>
      <c r="E125" s="485" t="s">
        <v>123</v>
      </c>
      <c r="F125" s="485" t="s">
        <v>123</v>
      </c>
      <c r="G125" s="485" t="s">
        <v>123</v>
      </c>
      <c r="H125" s="485" t="s">
        <v>123</v>
      </c>
      <c r="I125" s="485" t="s">
        <v>123</v>
      </c>
      <c r="J125" s="485" t="s">
        <v>123</v>
      </c>
      <c r="K125" s="485" t="s">
        <v>123</v>
      </c>
      <c r="L125" s="485" t="s">
        <v>123</v>
      </c>
      <c r="M125" s="485" t="s">
        <v>123</v>
      </c>
      <c r="N125" s="485" t="s">
        <v>123</v>
      </c>
      <c r="O125" s="485">
        <v>1</v>
      </c>
      <c r="P125" s="484">
        <v>3</v>
      </c>
      <c r="Q125" s="484"/>
      <c r="R125" s="484"/>
      <c r="S125" s="538">
        <v>1</v>
      </c>
      <c r="T125" s="486">
        <f t="shared" si="36"/>
        <v>0</v>
      </c>
      <c r="U125" s="487">
        <f t="shared" si="37"/>
        <v>0</v>
      </c>
      <c r="V125" s="486">
        <f t="shared" si="38"/>
        <v>0</v>
      </c>
      <c r="W125" s="487">
        <f t="shared" si="39"/>
        <v>0</v>
      </c>
      <c r="X125" s="27" t="s">
        <v>116</v>
      </c>
      <c r="Y125" s="27" t="s">
        <v>116</v>
      </c>
      <c r="Z125" s="486">
        <f t="shared" si="42"/>
        <v>4</v>
      </c>
      <c r="AA125" s="489">
        <f t="shared" si="40"/>
        <v>2.205071664829107E-3</v>
      </c>
      <c r="AB125" s="488">
        <f t="shared" si="43"/>
        <v>4</v>
      </c>
      <c r="AC125" s="489">
        <f t="shared" si="41"/>
        <v>1.6694490818030051E-3</v>
      </c>
      <c r="AD125" s="490" t="s">
        <v>128</v>
      </c>
      <c r="AE125" s="491"/>
      <c r="AF125" s="491"/>
    </row>
    <row r="126" spans="1:32" ht="13.5" thickBot="1">
      <c r="A126" s="507" t="s">
        <v>129</v>
      </c>
      <c r="B126" s="483">
        <v>0</v>
      </c>
      <c r="C126" s="483">
        <v>0</v>
      </c>
      <c r="D126" s="484" t="s">
        <v>123</v>
      </c>
      <c r="E126" s="484" t="s">
        <v>123</v>
      </c>
      <c r="F126" s="484" t="s">
        <v>123</v>
      </c>
      <c r="G126" s="484" t="s">
        <v>123</v>
      </c>
      <c r="H126" s="484" t="s">
        <v>123</v>
      </c>
      <c r="I126" s="484" t="s">
        <v>123</v>
      </c>
      <c r="J126" s="484" t="s">
        <v>123</v>
      </c>
      <c r="K126" s="484" t="s">
        <v>123</v>
      </c>
      <c r="L126" s="484" t="s">
        <v>123</v>
      </c>
      <c r="M126" s="484" t="s">
        <v>123</v>
      </c>
      <c r="N126" s="484" t="s">
        <v>123</v>
      </c>
      <c r="O126" s="485">
        <v>0</v>
      </c>
      <c r="P126" s="484">
        <v>1</v>
      </c>
      <c r="Q126" s="484"/>
      <c r="R126" s="484"/>
      <c r="S126" s="538">
        <v>0</v>
      </c>
      <c r="T126" s="486">
        <f t="shared" si="36"/>
        <v>0</v>
      </c>
      <c r="U126" s="487">
        <f t="shared" si="37"/>
        <v>0</v>
      </c>
      <c r="V126" s="486">
        <f t="shared" si="38"/>
        <v>0</v>
      </c>
      <c r="W126" s="487">
        <f t="shared" si="39"/>
        <v>0</v>
      </c>
      <c r="X126" s="27" t="s">
        <v>116</v>
      </c>
      <c r="Y126" s="27" t="s">
        <v>116</v>
      </c>
      <c r="Z126" s="486">
        <f t="shared" si="42"/>
        <v>1</v>
      </c>
      <c r="AA126" s="489">
        <f t="shared" si="40"/>
        <v>5.5126791620727675E-4</v>
      </c>
      <c r="AB126" s="488">
        <f t="shared" si="43"/>
        <v>1</v>
      </c>
      <c r="AC126" s="489">
        <f t="shared" si="41"/>
        <v>4.1736227045075126E-4</v>
      </c>
      <c r="AD126" s="512" t="s">
        <v>129</v>
      </c>
      <c r="AE126" s="513"/>
      <c r="AF126" s="513"/>
    </row>
    <row r="127" spans="1:32" ht="13.5" thickBot="1">
      <c r="A127" s="48" t="s">
        <v>103</v>
      </c>
      <c r="B127" s="49">
        <f>SUM(B114:B126)</f>
        <v>73</v>
      </c>
      <c r="C127" s="49">
        <f>SUM(C114:C126)</f>
        <v>18</v>
      </c>
      <c r="D127" s="49">
        <f>SUM(D114:D126)</f>
        <v>8</v>
      </c>
      <c r="E127" s="49">
        <f>SUM(E114:E126)</f>
        <v>14</v>
      </c>
      <c r="F127" s="49">
        <f>SUM(F114:F126)</f>
        <v>15</v>
      </c>
      <c r="G127" s="49">
        <f t="shared" ref="G127:M127" si="44">SUM(G114:G126)</f>
        <v>14</v>
      </c>
      <c r="H127" s="49">
        <f t="shared" si="44"/>
        <v>166</v>
      </c>
      <c r="I127" s="49">
        <f t="shared" si="44"/>
        <v>97</v>
      </c>
      <c r="J127" s="49">
        <f t="shared" si="44"/>
        <v>62</v>
      </c>
      <c r="K127" s="49">
        <f t="shared" si="44"/>
        <v>35</v>
      </c>
      <c r="L127" s="49">
        <f t="shared" si="44"/>
        <v>57</v>
      </c>
      <c r="M127" s="49">
        <f t="shared" si="44"/>
        <v>20</v>
      </c>
      <c r="N127" s="49">
        <f>SUM(N114:N126)</f>
        <v>3</v>
      </c>
      <c r="O127" s="49">
        <f t="shared" ref="O127:AC127" si="45">SUM(O114:O126)</f>
        <v>657</v>
      </c>
      <c r="P127" s="50">
        <f t="shared" si="45"/>
        <v>1157</v>
      </c>
      <c r="Q127" s="50"/>
      <c r="R127" s="50"/>
      <c r="S127" s="50">
        <f t="shared" si="45"/>
        <v>501</v>
      </c>
      <c r="T127" s="51">
        <f t="shared" si="45"/>
        <v>91</v>
      </c>
      <c r="U127" s="52">
        <f t="shared" si="45"/>
        <v>1</v>
      </c>
      <c r="V127" s="51">
        <f t="shared" si="45"/>
        <v>491</v>
      </c>
      <c r="W127" s="52">
        <f t="shared" si="45"/>
        <v>1</v>
      </c>
      <c r="X127" s="51">
        <f t="shared" si="45"/>
        <v>0</v>
      </c>
      <c r="Y127" s="52">
        <f t="shared" si="45"/>
        <v>0</v>
      </c>
      <c r="Z127" s="51">
        <f t="shared" si="45"/>
        <v>1814</v>
      </c>
      <c r="AA127" s="52">
        <f t="shared" si="45"/>
        <v>0.99999999999999989</v>
      </c>
      <c r="AB127" s="51">
        <f t="shared" si="45"/>
        <v>2396</v>
      </c>
      <c r="AC127" s="52">
        <f t="shared" si="45"/>
        <v>0.99999999999999989</v>
      </c>
      <c r="AD127" s="55"/>
      <c r="AE127" s="56"/>
      <c r="AF127" s="56"/>
    </row>
    <row r="128" spans="1:32">
      <c r="A128" s="58" t="s">
        <v>130</v>
      </c>
      <c r="B128" s="89" t="s">
        <v>166</v>
      </c>
      <c r="C128" s="93"/>
      <c r="D128" s="60">
        <v>1.5</v>
      </c>
      <c r="E128" s="60">
        <v>1.3</v>
      </c>
      <c r="F128" s="60">
        <v>1.3</v>
      </c>
      <c r="G128" s="60">
        <v>1.5</v>
      </c>
      <c r="H128" s="60">
        <v>1.4</v>
      </c>
      <c r="I128" s="61">
        <v>1.3</v>
      </c>
      <c r="J128" s="61">
        <v>1.5</v>
      </c>
      <c r="K128" s="61">
        <v>1.3</v>
      </c>
      <c r="L128" s="61">
        <v>1.4</v>
      </c>
      <c r="M128" s="61">
        <v>1.4</v>
      </c>
      <c r="N128" s="61">
        <v>1.4</v>
      </c>
      <c r="P128" s="70"/>
      <c r="Q128" s="70"/>
      <c r="R128" s="70"/>
      <c r="S128" s="7" t="s">
        <v>167</v>
      </c>
      <c r="T128" s="80"/>
      <c r="U128" s="81"/>
      <c r="V128" s="81"/>
      <c r="W128" s="81"/>
      <c r="X128" s="81"/>
      <c r="Y128" s="81"/>
      <c r="Z128" s="82" t="s">
        <v>131</v>
      </c>
      <c r="AA128" s="82" t="s">
        <v>132</v>
      </c>
      <c r="AB128" s="83" t="s">
        <v>133</v>
      </c>
      <c r="AC128" s="84" t="s">
        <v>133</v>
      </c>
      <c r="AD128" s="85" t="s">
        <v>134</v>
      </c>
      <c r="AE128" s="85"/>
      <c r="AF128" s="85"/>
    </row>
    <row r="129" spans="1:42">
      <c r="A129" s="69">
        <f>SUM(B128:N128)</f>
        <v>15.300000000000002</v>
      </c>
      <c r="B129" s="70"/>
      <c r="C129" s="70"/>
      <c r="D129" s="70"/>
      <c r="E129" s="70"/>
      <c r="F129" s="70"/>
      <c r="G129" s="70"/>
      <c r="H129" s="70"/>
      <c r="I129" s="71"/>
      <c r="J129" s="70"/>
      <c r="K129" s="7"/>
      <c r="O129" s="70"/>
      <c r="P129" s="10"/>
      <c r="Q129" s="10"/>
      <c r="R129" s="10"/>
      <c r="S129" s="10"/>
      <c r="T129" s="515">
        <v>2020</v>
      </c>
      <c r="U129" s="516" t="s">
        <v>135</v>
      </c>
      <c r="V129" s="517"/>
      <c r="W129" s="517"/>
      <c r="X129" s="517" t="s">
        <v>136</v>
      </c>
      <c r="Y129" s="516" t="s">
        <v>137</v>
      </c>
      <c r="Z129" s="64" t="s">
        <v>138</v>
      </c>
      <c r="AA129" s="64" t="s">
        <v>139</v>
      </c>
      <c r="AB129" s="65" t="s">
        <v>138</v>
      </c>
      <c r="AC129" s="66" t="s">
        <v>139</v>
      </c>
      <c r="AD129" s="72" t="s">
        <v>140</v>
      </c>
      <c r="AE129" s="67"/>
      <c r="AF129" s="67"/>
    </row>
    <row r="130" spans="1:42">
      <c r="O130" s="10"/>
      <c r="P130" s="10"/>
      <c r="Q130" s="10"/>
      <c r="R130" s="10"/>
      <c r="S130" s="10"/>
      <c r="T130" s="73" t="s">
        <v>141</v>
      </c>
      <c r="U130" s="74"/>
      <c r="V130" s="74"/>
      <c r="W130" s="74"/>
      <c r="X130" s="520">
        <f>SUM(Z130,AB130)/SUM(Z130:AC130)</f>
        <v>0.96703296703296704</v>
      </c>
      <c r="Y130" s="520">
        <f>SUM(AA130,AC130)/SUM(Z130:AC130)</f>
        <v>3.2967032967032968E-2</v>
      </c>
      <c r="Z130" s="521">
        <f>SUM(T114:T117)</f>
        <v>88</v>
      </c>
      <c r="AA130" s="522">
        <f>SUM(T118:T126)</f>
        <v>3</v>
      </c>
      <c r="AB130" s="522">
        <v>0</v>
      </c>
      <c r="AC130" s="522">
        <v>0</v>
      </c>
      <c r="AD130" s="523" t="s">
        <v>142</v>
      </c>
      <c r="AE130" s="524"/>
      <c r="AF130" s="524"/>
    </row>
    <row r="131" spans="1:42">
      <c r="L131" s="10"/>
      <c r="O131" s="10"/>
      <c r="P131" s="10"/>
      <c r="Q131" s="10"/>
      <c r="R131" s="10"/>
      <c r="S131" s="10"/>
      <c r="T131" s="75" t="s">
        <v>143</v>
      </c>
      <c r="U131" s="63"/>
      <c r="V131" s="63"/>
      <c r="W131" s="63"/>
      <c r="X131" s="520">
        <f>SUM(Z131,AB131)/SUM(Z131:AC131)</f>
        <v>1</v>
      </c>
      <c r="Y131" s="520">
        <f>SUM(AA131,AC131)/SUM(Z131:AC131)</f>
        <v>0</v>
      </c>
      <c r="Z131" s="522">
        <f>SUM(V114:V117)</f>
        <v>491</v>
      </c>
      <c r="AA131" s="522">
        <f>SUM(V118:V126)</f>
        <v>0</v>
      </c>
      <c r="AB131" s="522">
        <v>0</v>
      </c>
      <c r="AC131" s="522">
        <v>0</v>
      </c>
      <c r="AD131" s="523" t="s">
        <v>144</v>
      </c>
      <c r="AE131" s="524"/>
      <c r="AF131" s="524"/>
    </row>
    <row r="132" spans="1:42" ht="13.5" thickBot="1">
      <c r="L132" s="10"/>
      <c r="O132" s="10"/>
      <c r="P132" s="10"/>
      <c r="Q132" s="10"/>
      <c r="R132" s="10"/>
      <c r="S132" s="10"/>
      <c r="T132" s="76" t="s">
        <v>145</v>
      </c>
      <c r="U132" s="77"/>
      <c r="V132" s="77"/>
      <c r="W132" s="77"/>
      <c r="X132" s="520">
        <f>SUM(Z132,AB132)/SUM(Z132:AC132)</f>
        <v>0.90132304299889743</v>
      </c>
      <c r="Y132" s="520">
        <f>SUM(AA132,AC132)/SUM(Z132:AC132)</f>
        <v>9.867695700110253E-2</v>
      </c>
      <c r="Z132" s="527">
        <f>SUM(Z114:Z117)</f>
        <v>1635</v>
      </c>
      <c r="AA132" s="541">
        <f>SUM(Z118:Z126)</f>
        <v>179</v>
      </c>
      <c r="AB132" s="527">
        <v>0</v>
      </c>
      <c r="AC132" s="527">
        <v>0</v>
      </c>
      <c r="AD132" s="528" t="s">
        <v>146</v>
      </c>
      <c r="AE132" s="529"/>
      <c r="AF132" s="529"/>
    </row>
    <row r="133" spans="1:42">
      <c r="L133" s="10"/>
      <c r="O133" s="10"/>
      <c r="P133" s="10"/>
      <c r="Q133" s="10"/>
      <c r="R133" s="10"/>
      <c r="S133" s="10"/>
      <c r="T133" s="10"/>
      <c r="U133" s="10"/>
      <c r="V133" s="10"/>
      <c r="W133" s="10"/>
      <c r="X133" s="10"/>
      <c r="Y133" s="10"/>
      <c r="Z133" s="10"/>
      <c r="AA133" s="10"/>
      <c r="AB133" s="10"/>
      <c r="AC133" s="10"/>
      <c r="AD133" s="10"/>
    </row>
    <row r="134" spans="1:42" ht="27" thickBot="1">
      <c r="A134" s="5" t="s">
        <v>168</v>
      </c>
      <c r="B134" s="5"/>
      <c r="C134" s="6"/>
      <c r="D134" s="6"/>
      <c r="E134" s="7"/>
      <c r="F134" s="7"/>
      <c r="G134" s="7"/>
      <c r="H134" s="7"/>
      <c r="I134" s="8" t="s">
        <v>94</v>
      </c>
      <c r="J134" s="7"/>
      <c r="K134" s="7"/>
      <c r="U134" s="9"/>
      <c r="AE134" s="7"/>
      <c r="AF134" s="7"/>
    </row>
    <row r="135" spans="1:42" ht="13.5" thickBot="1">
      <c r="A135" s="11" t="s">
        <v>95</v>
      </c>
      <c r="B135" s="11"/>
      <c r="C135" s="7"/>
      <c r="D135" s="7"/>
      <c r="E135" s="7"/>
      <c r="F135" s="7"/>
      <c r="G135" s="7"/>
      <c r="H135" s="7"/>
      <c r="I135" s="7"/>
      <c r="J135" s="7"/>
      <c r="K135" s="7"/>
      <c r="AE135" s="7"/>
      <c r="AF135" s="7"/>
      <c r="AG135" s="94"/>
      <c r="AH135" s="94"/>
      <c r="AI135" s="95"/>
      <c r="AJ135" s="96"/>
      <c r="AK135" s="95"/>
      <c r="AL135" s="95"/>
      <c r="AM135" s="97"/>
      <c r="AN135" s="98"/>
      <c r="AO135" s="98"/>
      <c r="AP135" s="98"/>
    </row>
    <row r="136" spans="1:42" ht="13.5" thickTop="1">
      <c r="A136" s="12" t="s">
        <v>72</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c r="A137" s="456" t="s">
        <v>96</v>
      </c>
      <c r="B137" s="457" t="s">
        <v>97</v>
      </c>
      <c r="C137" s="457" t="s">
        <v>97</v>
      </c>
      <c r="D137" s="457" t="s">
        <v>97</v>
      </c>
      <c r="E137" s="457" t="s">
        <v>97</v>
      </c>
      <c r="F137" s="457" t="s">
        <v>97</v>
      </c>
      <c r="G137" s="457" t="s">
        <v>97</v>
      </c>
      <c r="H137" s="457" t="s">
        <v>97</v>
      </c>
      <c r="I137" s="457" t="s">
        <v>97</v>
      </c>
      <c r="J137" s="457" t="s">
        <v>97</v>
      </c>
      <c r="K137" s="457" t="s">
        <v>97</v>
      </c>
      <c r="L137" s="457" t="s">
        <v>97</v>
      </c>
      <c r="M137" s="457" t="s">
        <v>97</v>
      </c>
      <c r="N137" s="457" t="s">
        <v>97</v>
      </c>
      <c r="O137" s="462" t="s">
        <v>97</v>
      </c>
      <c r="P137" s="462" t="s">
        <v>160</v>
      </c>
      <c r="Q137" s="462"/>
      <c r="R137" s="462"/>
      <c r="S137" s="462" t="s">
        <v>160</v>
      </c>
      <c r="T137" s="458"/>
      <c r="U137" s="459"/>
      <c r="V137" s="459"/>
      <c r="W137" s="460"/>
      <c r="X137" s="460"/>
      <c r="Y137" s="460"/>
      <c r="Z137" s="460"/>
      <c r="AA137" s="461"/>
      <c r="AB137" s="462"/>
      <c r="AC137" s="462"/>
      <c r="AD137" s="462"/>
      <c r="AE137" s="463"/>
      <c r="AF137" s="463"/>
    </row>
    <row r="138" spans="1:42" ht="13.5" thickTop="1">
      <c r="A138" s="456" t="s">
        <v>99</v>
      </c>
      <c r="B138" s="457" t="s">
        <v>100</v>
      </c>
      <c r="C138" s="457" t="s">
        <v>100</v>
      </c>
      <c r="D138" s="457" t="s">
        <v>161</v>
      </c>
      <c r="E138" s="457" t="s">
        <v>100</v>
      </c>
      <c r="F138" s="457" t="s">
        <v>100</v>
      </c>
      <c r="G138" s="457" t="s">
        <v>100</v>
      </c>
      <c r="H138" s="457" t="s">
        <v>100</v>
      </c>
      <c r="I138" s="457" t="s">
        <v>100</v>
      </c>
      <c r="J138" s="457" t="s">
        <v>100</v>
      </c>
      <c r="K138" s="457" t="s">
        <v>100</v>
      </c>
      <c r="L138" s="457" t="s">
        <v>100</v>
      </c>
      <c r="M138" s="457" t="s">
        <v>100</v>
      </c>
      <c r="N138" s="457" t="s">
        <v>100</v>
      </c>
      <c r="O138" s="457" t="s">
        <v>100</v>
      </c>
      <c r="P138" s="457" t="s">
        <v>161</v>
      </c>
      <c r="Q138" s="457"/>
      <c r="R138" s="457"/>
      <c r="S138" s="457" t="s">
        <v>100</v>
      </c>
      <c r="T138" s="465" t="s">
        <v>103</v>
      </c>
      <c r="U138" s="466"/>
      <c r="V138" s="467"/>
      <c r="W138" s="467"/>
      <c r="X138" s="467"/>
      <c r="Y138" s="467"/>
      <c r="Z138" s="467"/>
      <c r="AA138" s="468"/>
      <c r="AB138" s="469"/>
      <c r="AC138" s="469"/>
      <c r="AD138" s="470"/>
      <c r="AE138" s="470"/>
      <c r="AF138" s="470"/>
      <c r="AG138" s="17"/>
      <c r="AH138" s="17"/>
      <c r="AI138" s="18"/>
      <c r="AJ138" s="19"/>
      <c r="AK138" s="19"/>
      <c r="AL138" s="19"/>
      <c r="AM138" s="20"/>
      <c r="AN138" s="20"/>
      <c r="AO138" s="21"/>
    </row>
    <row r="139" spans="1:42" ht="13.5" thickBot="1">
      <c r="A139" s="472" t="s">
        <v>104</v>
      </c>
      <c r="B139" s="473">
        <v>7837</v>
      </c>
      <c r="C139" s="473">
        <v>8604</v>
      </c>
      <c r="D139" s="473">
        <v>13607</v>
      </c>
      <c r="E139" s="473">
        <v>10363</v>
      </c>
      <c r="F139" s="473">
        <v>10497</v>
      </c>
      <c r="G139" s="473">
        <v>10616</v>
      </c>
      <c r="H139" s="473">
        <v>11484</v>
      </c>
      <c r="I139" s="473">
        <v>11406</v>
      </c>
      <c r="J139" s="473">
        <v>11231</v>
      </c>
      <c r="K139" s="473">
        <v>11122</v>
      </c>
      <c r="L139" s="473">
        <v>11278</v>
      </c>
      <c r="M139" s="473">
        <v>11341</v>
      </c>
      <c r="N139" s="473">
        <v>11263</v>
      </c>
      <c r="O139" s="473">
        <v>7662</v>
      </c>
      <c r="P139" s="473">
        <v>6560</v>
      </c>
      <c r="Q139" s="473"/>
      <c r="R139" s="473"/>
      <c r="S139" s="473">
        <v>4991</v>
      </c>
      <c r="T139" s="22" t="s">
        <v>105</v>
      </c>
      <c r="U139" s="474"/>
      <c r="V139" s="475"/>
      <c r="W139" s="475"/>
      <c r="X139" s="475"/>
      <c r="Y139" s="475"/>
      <c r="Z139" s="476"/>
      <c r="AA139" s="477"/>
      <c r="AB139" s="478"/>
      <c r="AC139" s="478"/>
      <c r="AD139" s="479"/>
      <c r="AE139" s="470"/>
      <c r="AF139" s="470"/>
      <c r="AG139" s="460"/>
      <c r="AH139" s="460"/>
      <c r="AI139" s="461"/>
      <c r="AJ139" s="462"/>
      <c r="AK139" s="462"/>
      <c r="AL139" s="462"/>
      <c r="AM139" s="463"/>
      <c r="AN139" s="463"/>
      <c r="AO139" s="464"/>
    </row>
    <row r="140" spans="1:42" ht="13.5" thickBot="1">
      <c r="A140" s="480" t="s">
        <v>106</v>
      </c>
      <c r="B140" s="481" t="s">
        <v>107</v>
      </c>
      <c r="C140" s="481" t="s">
        <v>107</v>
      </c>
      <c r="D140" s="481" t="s">
        <v>107</v>
      </c>
      <c r="E140" s="481" t="s">
        <v>107</v>
      </c>
      <c r="F140" s="481" t="s">
        <v>107</v>
      </c>
      <c r="G140" s="481" t="s">
        <v>107</v>
      </c>
      <c r="H140" s="481" t="s">
        <v>107</v>
      </c>
      <c r="I140" s="481" t="s">
        <v>107</v>
      </c>
      <c r="J140" s="481" t="s">
        <v>107</v>
      </c>
      <c r="K140" s="481" t="s">
        <v>107</v>
      </c>
      <c r="L140" s="481" t="s">
        <v>107</v>
      </c>
      <c r="M140" s="481" t="s">
        <v>107</v>
      </c>
      <c r="N140" s="481" t="s">
        <v>107</v>
      </c>
      <c r="O140" s="481" t="s">
        <v>153</v>
      </c>
      <c r="P140" s="481" t="s">
        <v>113</v>
      </c>
      <c r="Q140" s="481"/>
      <c r="R140" s="481"/>
      <c r="S140" s="481" t="s">
        <v>113</v>
      </c>
      <c r="T140" s="90" t="s">
        <v>108</v>
      </c>
      <c r="U140" s="91" t="s">
        <v>109</v>
      </c>
      <c r="V140" s="90" t="s">
        <v>110</v>
      </c>
      <c r="W140" s="90" t="s">
        <v>111</v>
      </c>
      <c r="X140" s="90" t="s">
        <v>112</v>
      </c>
      <c r="Y140" s="90" t="s">
        <v>111</v>
      </c>
      <c r="Z140" s="90" t="s">
        <v>113</v>
      </c>
      <c r="AA140" s="90" t="s">
        <v>109</v>
      </c>
      <c r="AB140" s="90" t="s">
        <v>114</v>
      </c>
      <c r="AC140" s="91" t="s">
        <v>111</v>
      </c>
      <c r="AD140" s="482"/>
      <c r="AE140" s="470"/>
      <c r="AF140" s="470"/>
      <c r="AG140" s="467"/>
      <c r="AH140" s="467"/>
      <c r="AI140" s="468"/>
      <c r="AJ140" s="469"/>
      <c r="AK140" s="469"/>
      <c r="AL140" s="470"/>
      <c r="AM140" s="470"/>
      <c r="AN140" s="470"/>
      <c r="AO140" s="471"/>
    </row>
    <row r="141" spans="1:42" ht="13.5" thickBot="1">
      <c r="A141" s="26" t="s">
        <v>115</v>
      </c>
      <c r="B141" s="483">
        <v>0</v>
      </c>
      <c r="C141" s="483">
        <v>0</v>
      </c>
      <c r="D141" s="484">
        <v>0</v>
      </c>
      <c r="E141" s="484">
        <v>0</v>
      </c>
      <c r="F141" s="484">
        <v>2</v>
      </c>
      <c r="G141" s="484">
        <v>1</v>
      </c>
      <c r="H141" s="483">
        <v>2</v>
      </c>
      <c r="I141" s="484">
        <v>1</v>
      </c>
      <c r="J141" s="484">
        <v>2</v>
      </c>
      <c r="K141" s="484">
        <v>0</v>
      </c>
      <c r="L141" s="484">
        <v>1</v>
      </c>
      <c r="M141" s="484">
        <v>0</v>
      </c>
      <c r="N141" s="484">
        <v>0</v>
      </c>
      <c r="O141" s="485">
        <v>0</v>
      </c>
      <c r="P141" s="484">
        <v>53</v>
      </c>
      <c r="Q141" s="484"/>
      <c r="R141" s="484"/>
      <c r="S141" s="484">
        <v>14</v>
      </c>
      <c r="T141" s="486" t="s">
        <v>116</v>
      </c>
      <c r="U141" s="487" t="s">
        <v>116</v>
      </c>
      <c r="V141" s="486">
        <f t="shared" ref="V141:V153" si="46">SUM(B141:N141)</f>
        <v>9</v>
      </c>
      <c r="W141" s="487">
        <f t="shared" ref="W141:W153" si="47">V141/V$154</f>
        <v>1.7475728155339806E-2</v>
      </c>
      <c r="X141" s="486">
        <f t="shared" ref="X141:X148" si="48">O141</f>
        <v>0</v>
      </c>
      <c r="Y141" s="487">
        <f t="shared" ref="Y141:Y148" si="49">X141/X$154</f>
        <v>0</v>
      </c>
      <c r="Z141" s="486">
        <f t="shared" ref="Z141:Z153" si="50">SUM(P141:S141)</f>
        <v>67</v>
      </c>
      <c r="AA141" s="489">
        <f t="shared" ref="AA141:AA153" si="51">Z141/Z$154</f>
        <v>6.7608476286579219E-2</v>
      </c>
      <c r="AB141" s="488">
        <f>SUM(B141:S141)</f>
        <v>76</v>
      </c>
      <c r="AC141" s="489">
        <f t="shared" ref="AC141:AC153" si="52">AB141/AB$154</f>
        <v>0.05</v>
      </c>
      <c r="AD141" s="490" t="s">
        <v>115</v>
      </c>
      <c r="AE141" s="491"/>
      <c r="AF141" s="491"/>
      <c r="AG141" s="475"/>
      <c r="AH141" s="476"/>
      <c r="AI141" s="477"/>
      <c r="AJ141" s="478"/>
      <c r="AK141" s="478"/>
      <c r="AL141" s="479"/>
      <c r="AM141" s="470"/>
      <c r="AN141" s="470"/>
      <c r="AO141" s="471"/>
    </row>
    <row r="142" spans="1:42">
      <c r="A142" s="493" t="s">
        <v>117</v>
      </c>
      <c r="B142" s="495">
        <v>1</v>
      </c>
      <c r="C142" s="495">
        <v>0</v>
      </c>
      <c r="D142" s="485">
        <v>4</v>
      </c>
      <c r="E142" s="485">
        <v>28</v>
      </c>
      <c r="F142" s="485">
        <v>43</v>
      </c>
      <c r="G142" s="485">
        <v>49</v>
      </c>
      <c r="H142" s="495">
        <v>53</v>
      </c>
      <c r="I142" s="485">
        <v>33</v>
      </c>
      <c r="J142" s="485">
        <v>24</v>
      </c>
      <c r="K142" s="485">
        <v>8</v>
      </c>
      <c r="L142" s="485">
        <v>8</v>
      </c>
      <c r="M142" s="485">
        <v>5</v>
      </c>
      <c r="N142" s="485">
        <v>0</v>
      </c>
      <c r="O142" s="485">
        <v>7</v>
      </c>
      <c r="P142" s="485">
        <v>64</v>
      </c>
      <c r="Q142" s="485"/>
      <c r="R142" s="485"/>
      <c r="S142" s="485">
        <v>35</v>
      </c>
      <c r="T142" s="486" t="s">
        <v>116</v>
      </c>
      <c r="U142" s="487" t="s">
        <v>116</v>
      </c>
      <c r="V142" s="486">
        <f t="shared" si="46"/>
        <v>256</v>
      </c>
      <c r="W142" s="487">
        <f t="shared" si="47"/>
        <v>0.49708737864077668</v>
      </c>
      <c r="X142" s="486">
        <f t="shared" si="48"/>
        <v>7</v>
      </c>
      <c r="Y142" s="487">
        <f t="shared" si="49"/>
        <v>0.5</v>
      </c>
      <c r="Z142" s="486">
        <f t="shared" si="50"/>
        <v>99</v>
      </c>
      <c r="AA142" s="489">
        <f t="shared" si="51"/>
        <v>9.9899091826437941E-2</v>
      </c>
      <c r="AB142" s="488">
        <f t="shared" ref="AB142:AB153" si="53">SUM(B142:S142)</f>
        <v>362</v>
      </c>
      <c r="AC142" s="489">
        <f t="shared" si="52"/>
        <v>0.2381578947368421</v>
      </c>
      <c r="AD142" s="490" t="s">
        <v>117</v>
      </c>
      <c r="AE142" s="491"/>
      <c r="AF142" s="491"/>
      <c r="AG142" s="90" t="s">
        <v>111</v>
      </c>
      <c r="AH142" s="90" t="s">
        <v>113</v>
      </c>
      <c r="AI142" s="90" t="s">
        <v>109</v>
      </c>
      <c r="AJ142" s="90" t="s">
        <v>114</v>
      </c>
      <c r="AK142" s="91" t="s">
        <v>111</v>
      </c>
      <c r="AL142" s="482"/>
      <c r="AM142" s="470"/>
      <c r="AN142" s="470"/>
      <c r="AO142" s="471"/>
    </row>
    <row r="143" spans="1:42">
      <c r="A143" s="493" t="s">
        <v>118</v>
      </c>
      <c r="B143" s="495">
        <v>3</v>
      </c>
      <c r="C143" s="495">
        <v>2</v>
      </c>
      <c r="D143" s="485">
        <v>2</v>
      </c>
      <c r="E143" s="485">
        <v>32</v>
      </c>
      <c r="F143" s="485">
        <v>42</v>
      </c>
      <c r="G143" s="485">
        <v>52</v>
      </c>
      <c r="H143" s="495">
        <v>29</v>
      </c>
      <c r="I143" s="485">
        <v>22</v>
      </c>
      <c r="J143" s="485">
        <v>9</v>
      </c>
      <c r="K143" s="485">
        <v>12</v>
      </c>
      <c r="L143" s="485">
        <v>7</v>
      </c>
      <c r="M143" s="485">
        <v>1</v>
      </c>
      <c r="N143" s="485">
        <v>0</v>
      </c>
      <c r="O143" s="485">
        <v>7</v>
      </c>
      <c r="P143" s="485">
        <v>242</v>
      </c>
      <c r="Q143" s="485"/>
      <c r="R143" s="485"/>
      <c r="S143" s="485">
        <v>104</v>
      </c>
      <c r="T143" s="486" t="s">
        <v>116</v>
      </c>
      <c r="U143" s="487" t="s">
        <v>116</v>
      </c>
      <c r="V143" s="486">
        <f t="shared" si="46"/>
        <v>213</v>
      </c>
      <c r="W143" s="487">
        <f t="shared" si="47"/>
        <v>0.41359223300970877</v>
      </c>
      <c r="X143" s="486">
        <f t="shared" si="48"/>
        <v>7</v>
      </c>
      <c r="Y143" s="487">
        <f t="shared" si="49"/>
        <v>0.5</v>
      </c>
      <c r="Z143" s="486">
        <f t="shared" si="50"/>
        <v>346</v>
      </c>
      <c r="AA143" s="489">
        <f t="shared" si="51"/>
        <v>0.34914228052472251</v>
      </c>
      <c r="AB143" s="488">
        <f t="shared" si="53"/>
        <v>566</v>
      </c>
      <c r="AC143" s="489">
        <f t="shared" si="52"/>
        <v>0.37236842105263157</v>
      </c>
      <c r="AD143" s="494" t="s">
        <v>118</v>
      </c>
      <c r="AE143" s="491"/>
      <c r="AF143" s="491"/>
      <c r="AG143" s="542">
        <f t="shared" ref="AG143:AG155" si="54">AF222/AF$235</f>
        <v>0</v>
      </c>
      <c r="AH143" s="543">
        <f t="shared" ref="AH143:AH155" si="55">SUM(X222:Z222)</f>
        <v>51</v>
      </c>
      <c r="AI143" s="544">
        <f t="shared" ref="AI143:AI155" si="56">AH143/AH$156</f>
        <v>0.36956521739130432</v>
      </c>
      <c r="AJ143" s="545">
        <f t="shared" ref="AJ143:AJ155" si="57">SUM(B222:Z222)</f>
        <v>128</v>
      </c>
      <c r="AK143" s="544">
        <f t="shared" ref="AK143:AK155" si="58">AJ143/AJ$156</f>
        <v>0.46545454545454545</v>
      </c>
      <c r="AL143" s="490" t="s">
        <v>115</v>
      </c>
      <c r="AM143" s="491"/>
      <c r="AN143" s="491"/>
      <c r="AO143" s="492"/>
    </row>
    <row r="144" spans="1:42">
      <c r="A144" s="493" t="s">
        <v>119</v>
      </c>
      <c r="B144" s="495">
        <v>0</v>
      </c>
      <c r="C144" s="495">
        <v>0</v>
      </c>
      <c r="D144" s="485">
        <v>0</v>
      </c>
      <c r="E144" s="485">
        <v>11</v>
      </c>
      <c r="F144" s="485">
        <v>9</v>
      </c>
      <c r="G144" s="485">
        <v>7</v>
      </c>
      <c r="H144" s="495">
        <v>6</v>
      </c>
      <c r="I144" s="485">
        <v>3</v>
      </c>
      <c r="J144" s="485">
        <v>0</v>
      </c>
      <c r="K144" s="485">
        <v>0</v>
      </c>
      <c r="L144" s="485">
        <v>0</v>
      </c>
      <c r="M144" s="485">
        <v>0</v>
      </c>
      <c r="N144" s="485">
        <v>0</v>
      </c>
      <c r="O144" s="485">
        <v>0</v>
      </c>
      <c r="P144" s="485">
        <v>121</v>
      </c>
      <c r="Q144" s="485"/>
      <c r="R144" s="485"/>
      <c r="S144" s="485">
        <v>99</v>
      </c>
      <c r="T144" s="486" t="s">
        <v>116</v>
      </c>
      <c r="U144" s="487" t="s">
        <v>116</v>
      </c>
      <c r="V144" s="486">
        <f t="shared" si="46"/>
        <v>36</v>
      </c>
      <c r="W144" s="487">
        <f t="shared" si="47"/>
        <v>6.9902912621359226E-2</v>
      </c>
      <c r="X144" s="486">
        <f t="shared" si="48"/>
        <v>0</v>
      </c>
      <c r="Y144" s="487">
        <f t="shared" si="49"/>
        <v>0</v>
      </c>
      <c r="Z144" s="486">
        <f t="shared" si="50"/>
        <v>220</v>
      </c>
      <c r="AA144" s="489">
        <f t="shared" si="51"/>
        <v>0.22199798183652875</v>
      </c>
      <c r="AB144" s="488">
        <f t="shared" si="53"/>
        <v>256</v>
      </c>
      <c r="AC144" s="489">
        <f t="shared" si="52"/>
        <v>0.16842105263157894</v>
      </c>
      <c r="AD144" s="494" t="s">
        <v>119</v>
      </c>
      <c r="AE144" s="491"/>
      <c r="AF144" s="491"/>
      <c r="AG144" s="542">
        <f t="shared" si="54"/>
        <v>0</v>
      </c>
      <c r="AH144" s="543">
        <f t="shared" si="55"/>
        <v>12</v>
      </c>
      <c r="AI144" s="544">
        <f t="shared" si="56"/>
        <v>8.6956521739130432E-2</v>
      </c>
      <c r="AJ144" s="545">
        <f t="shared" si="57"/>
        <v>43</v>
      </c>
      <c r="AK144" s="544">
        <f t="shared" si="58"/>
        <v>0.15636363636363637</v>
      </c>
      <c r="AL144" s="490" t="s">
        <v>117</v>
      </c>
      <c r="AM144" s="491"/>
      <c r="AN144" s="491"/>
      <c r="AO144" s="492"/>
      <c r="AP144" s="10" t="s">
        <v>154</v>
      </c>
    </row>
    <row r="145" spans="1:42">
      <c r="A145" s="493" t="s">
        <v>120</v>
      </c>
      <c r="B145" s="535">
        <v>0</v>
      </c>
      <c r="C145" s="535">
        <v>0</v>
      </c>
      <c r="D145" s="485">
        <v>0</v>
      </c>
      <c r="E145" s="485">
        <v>0</v>
      </c>
      <c r="F145" s="485">
        <v>0</v>
      </c>
      <c r="G145" s="485">
        <v>0</v>
      </c>
      <c r="H145" s="495">
        <v>0</v>
      </c>
      <c r="I145" s="485">
        <v>0</v>
      </c>
      <c r="J145" s="485">
        <v>0</v>
      </c>
      <c r="K145" s="485">
        <v>0</v>
      </c>
      <c r="L145" s="485">
        <v>0</v>
      </c>
      <c r="M145" s="485">
        <v>0</v>
      </c>
      <c r="N145" s="485">
        <v>0</v>
      </c>
      <c r="O145" s="485">
        <v>0</v>
      </c>
      <c r="P145" s="485">
        <v>36</v>
      </c>
      <c r="Q145" s="485"/>
      <c r="R145" s="485"/>
      <c r="S145" s="485">
        <v>49</v>
      </c>
      <c r="T145" s="486" t="s">
        <v>116</v>
      </c>
      <c r="U145" s="487" t="s">
        <v>116</v>
      </c>
      <c r="V145" s="486">
        <f t="shared" si="46"/>
        <v>0</v>
      </c>
      <c r="W145" s="487">
        <f t="shared" si="47"/>
        <v>0</v>
      </c>
      <c r="X145" s="486">
        <f t="shared" si="48"/>
        <v>0</v>
      </c>
      <c r="Y145" s="487">
        <f t="shared" si="49"/>
        <v>0</v>
      </c>
      <c r="Z145" s="486">
        <f t="shared" si="50"/>
        <v>85</v>
      </c>
      <c r="AA145" s="489">
        <f t="shared" si="51"/>
        <v>8.5771947527749748E-2</v>
      </c>
      <c r="AB145" s="488">
        <f t="shared" si="53"/>
        <v>85</v>
      </c>
      <c r="AC145" s="489">
        <f t="shared" si="52"/>
        <v>5.5921052631578948E-2</v>
      </c>
      <c r="AD145" s="494" t="s">
        <v>120</v>
      </c>
      <c r="AE145" s="491"/>
      <c r="AF145" s="491"/>
      <c r="AG145" s="542">
        <f t="shared" si="54"/>
        <v>1</v>
      </c>
      <c r="AH145" s="543">
        <f t="shared" si="55"/>
        <v>23</v>
      </c>
      <c r="AI145" s="544">
        <f t="shared" si="56"/>
        <v>0.16666666666666666</v>
      </c>
      <c r="AJ145" s="545">
        <f t="shared" si="57"/>
        <v>52</v>
      </c>
      <c r="AK145" s="544">
        <f t="shared" si="58"/>
        <v>0.18909090909090909</v>
      </c>
      <c r="AL145" s="494" t="s">
        <v>118</v>
      </c>
      <c r="AM145" s="491"/>
      <c r="AN145" s="491"/>
      <c r="AO145" s="492"/>
      <c r="AP145" s="10">
        <f>AD224</f>
        <v>6</v>
      </c>
    </row>
    <row r="146" spans="1:42">
      <c r="A146" s="493" t="s">
        <v>121</v>
      </c>
      <c r="B146" s="535">
        <v>0</v>
      </c>
      <c r="C146" s="535">
        <v>0</v>
      </c>
      <c r="D146" s="485" t="s">
        <v>123</v>
      </c>
      <c r="E146" s="485">
        <v>0</v>
      </c>
      <c r="F146" s="485">
        <v>0</v>
      </c>
      <c r="G146" s="485">
        <v>0</v>
      </c>
      <c r="H146" s="495">
        <v>0</v>
      </c>
      <c r="I146" s="485">
        <v>0</v>
      </c>
      <c r="J146" s="485">
        <v>0</v>
      </c>
      <c r="K146" s="485">
        <v>0</v>
      </c>
      <c r="L146" s="485">
        <v>0</v>
      </c>
      <c r="M146" s="485">
        <v>0</v>
      </c>
      <c r="N146" s="485">
        <v>0</v>
      </c>
      <c r="O146" s="485">
        <v>0</v>
      </c>
      <c r="P146" s="485">
        <v>22</v>
      </c>
      <c r="Q146" s="485"/>
      <c r="R146" s="485"/>
      <c r="S146" s="485">
        <v>44</v>
      </c>
      <c r="T146" s="486" t="s">
        <v>116</v>
      </c>
      <c r="U146" s="487" t="s">
        <v>116</v>
      </c>
      <c r="V146" s="486">
        <f t="shared" si="46"/>
        <v>0</v>
      </c>
      <c r="W146" s="487">
        <f t="shared" si="47"/>
        <v>0</v>
      </c>
      <c r="X146" s="486">
        <f t="shared" si="48"/>
        <v>0</v>
      </c>
      <c r="Y146" s="487">
        <f t="shared" si="49"/>
        <v>0</v>
      </c>
      <c r="Z146" s="486">
        <f t="shared" si="50"/>
        <v>66</v>
      </c>
      <c r="AA146" s="489">
        <f t="shared" si="51"/>
        <v>6.6599394550958632E-2</v>
      </c>
      <c r="AB146" s="488">
        <f t="shared" si="53"/>
        <v>66</v>
      </c>
      <c r="AC146" s="489">
        <f t="shared" si="52"/>
        <v>4.3421052631578951E-2</v>
      </c>
      <c r="AD146" s="494" t="s">
        <v>121</v>
      </c>
      <c r="AE146" s="491"/>
      <c r="AF146" s="491"/>
      <c r="AG146" s="542">
        <f t="shared" si="54"/>
        <v>0</v>
      </c>
      <c r="AH146" s="543">
        <f t="shared" si="55"/>
        <v>11</v>
      </c>
      <c r="AI146" s="544">
        <f t="shared" si="56"/>
        <v>7.9710144927536225E-2</v>
      </c>
      <c r="AJ146" s="545">
        <f t="shared" si="57"/>
        <v>11</v>
      </c>
      <c r="AK146" s="544">
        <f t="shared" si="58"/>
        <v>0.04</v>
      </c>
      <c r="AL146" s="494" t="s">
        <v>119</v>
      </c>
      <c r="AM146" s="491"/>
      <c r="AN146" s="491"/>
      <c r="AO146" s="492"/>
    </row>
    <row r="147" spans="1:42">
      <c r="A147" s="493" t="s">
        <v>122</v>
      </c>
      <c r="B147" s="535">
        <v>0</v>
      </c>
      <c r="C147" s="495">
        <v>0</v>
      </c>
      <c r="D147" s="485" t="s">
        <v>123</v>
      </c>
      <c r="E147" s="485">
        <v>0</v>
      </c>
      <c r="F147" s="485">
        <v>0</v>
      </c>
      <c r="G147" s="485">
        <v>1</v>
      </c>
      <c r="H147" s="495">
        <v>0</v>
      </c>
      <c r="I147" s="485">
        <v>0</v>
      </c>
      <c r="J147" s="485">
        <v>0</v>
      </c>
      <c r="K147" s="485">
        <v>0</v>
      </c>
      <c r="L147" s="485">
        <v>0</v>
      </c>
      <c r="M147" s="485">
        <v>0</v>
      </c>
      <c r="N147" s="485">
        <v>0</v>
      </c>
      <c r="O147" s="485">
        <v>0</v>
      </c>
      <c r="P147" s="485">
        <v>18</v>
      </c>
      <c r="Q147" s="485"/>
      <c r="R147" s="485"/>
      <c r="S147" s="485">
        <v>19</v>
      </c>
      <c r="T147" s="486" t="s">
        <v>116</v>
      </c>
      <c r="U147" s="487" t="s">
        <v>116</v>
      </c>
      <c r="V147" s="486">
        <f t="shared" si="46"/>
        <v>1</v>
      </c>
      <c r="W147" s="487">
        <f t="shared" si="47"/>
        <v>1.9417475728155339E-3</v>
      </c>
      <c r="X147" s="486">
        <f t="shared" si="48"/>
        <v>0</v>
      </c>
      <c r="Y147" s="487">
        <f t="shared" si="49"/>
        <v>0</v>
      </c>
      <c r="Z147" s="486">
        <f t="shared" si="50"/>
        <v>37</v>
      </c>
      <c r="AA147" s="489">
        <f t="shared" si="51"/>
        <v>3.7336024217961658E-2</v>
      </c>
      <c r="AB147" s="488">
        <f t="shared" si="53"/>
        <v>38</v>
      </c>
      <c r="AC147" s="489">
        <f t="shared" si="52"/>
        <v>2.5000000000000001E-2</v>
      </c>
      <c r="AD147" s="494" t="s">
        <v>122</v>
      </c>
      <c r="AE147" s="491"/>
      <c r="AF147" s="491"/>
      <c r="AG147" s="542">
        <f t="shared" si="54"/>
        <v>0</v>
      </c>
      <c r="AH147" s="543">
        <f t="shared" si="55"/>
        <v>2</v>
      </c>
      <c r="AI147" s="544">
        <f t="shared" si="56"/>
        <v>1.4492753623188406E-2</v>
      </c>
      <c r="AJ147" s="545">
        <f t="shared" si="57"/>
        <v>2</v>
      </c>
      <c r="AK147" s="544">
        <f t="shared" si="58"/>
        <v>7.2727272727272727E-3</v>
      </c>
      <c r="AL147" s="494" t="s">
        <v>120</v>
      </c>
      <c r="AM147" s="491"/>
      <c r="AN147" s="491"/>
      <c r="AO147" s="492"/>
    </row>
    <row r="148" spans="1:42" ht="13.5" thickBot="1">
      <c r="A148" s="31" t="s">
        <v>124</v>
      </c>
      <c r="B148" s="496">
        <v>0</v>
      </c>
      <c r="C148" s="496">
        <v>0</v>
      </c>
      <c r="D148" s="497" t="s">
        <v>123</v>
      </c>
      <c r="E148" s="497">
        <v>0</v>
      </c>
      <c r="F148" s="497">
        <v>0</v>
      </c>
      <c r="G148" s="497">
        <v>0</v>
      </c>
      <c r="H148" s="496">
        <v>0</v>
      </c>
      <c r="I148" s="497">
        <v>0</v>
      </c>
      <c r="J148" s="497">
        <v>0</v>
      </c>
      <c r="K148" s="497">
        <v>0</v>
      </c>
      <c r="L148" s="497">
        <v>0</v>
      </c>
      <c r="M148" s="497">
        <v>0</v>
      </c>
      <c r="N148" s="497">
        <v>0</v>
      </c>
      <c r="O148" s="497">
        <v>0</v>
      </c>
      <c r="P148" s="497">
        <v>10</v>
      </c>
      <c r="Q148" s="497"/>
      <c r="R148" s="497"/>
      <c r="S148" s="497">
        <v>22</v>
      </c>
      <c r="T148" s="33" t="s">
        <v>116</v>
      </c>
      <c r="U148" s="35" t="s">
        <v>116</v>
      </c>
      <c r="V148" s="37">
        <f t="shared" si="46"/>
        <v>0</v>
      </c>
      <c r="W148" s="87">
        <f t="shared" si="47"/>
        <v>0</v>
      </c>
      <c r="X148" s="37">
        <f t="shared" si="48"/>
        <v>0</v>
      </c>
      <c r="Y148" s="87">
        <f t="shared" si="49"/>
        <v>0</v>
      </c>
      <c r="Z148" s="33">
        <f t="shared" si="50"/>
        <v>32</v>
      </c>
      <c r="AA148" s="38">
        <f t="shared" si="51"/>
        <v>3.2290615539858729E-2</v>
      </c>
      <c r="AB148" s="92">
        <f t="shared" si="53"/>
        <v>32</v>
      </c>
      <c r="AC148" s="38">
        <f t="shared" si="52"/>
        <v>2.1052631578947368E-2</v>
      </c>
      <c r="AD148" s="499" t="s">
        <v>124</v>
      </c>
      <c r="AE148" s="500"/>
      <c r="AF148" s="500"/>
      <c r="AG148" s="542">
        <f t="shared" si="54"/>
        <v>0</v>
      </c>
      <c r="AH148" s="543">
        <f t="shared" si="55"/>
        <v>21</v>
      </c>
      <c r="AI148" s="544">
        <f t="shared" si="56"/>
        <v>0.15217391304347827</v>
      </c>
      <c r="AJ148" s="545">
        <f t="shared" si="57"/>
        <v>21</v>
      </c>
      <c r="AK148" s="544">
        <f t="shared" si="58"/>
        <v>7.636363636363637E-2</v>
      </c>
      <c r="AL148" s="494" t="s">
        <v>121</v>
      </c>
      <c r="AM148" s="491"/>
      <c r="AN148" s="491"/>
      <c r="AO148" s="492"/>
    </row>
    <row r="149" spans="1:42">
      <c r="A149" s="26" t="s">
        <v>125</v>
      </c>
      <c r="B149" s="483" t="s">
        <v>123</v>
      </c>
      <c r="C149" s="483" t="s">
        <v>123</v>
      </c>
      <c r="D149" s="484" t="s">
        <v>123</v>
      </c>
      <c r="E149" s="484" t="s">
        <v>123</v>
      </c>
      <c r="F149" s="484" t="s">
        <v>123</v>
      </c>
      <c r="G149" s="484" t="s">
        <v>123</v>
      </c>
      <c r="H149" s="484" t="s">
        <v>123</v>
      </c>
      <c r="I149" s="484" t="s">
        <v>123</v>
      </c>
      <c r="J149" s="484" t="s">
        <v>123</v>
      </c>
      <c r="K149" s="484" t="s">
        <v>123</v>
      </c>
      <c r="L149" s="484" t="s">
        <v>123</v>
      </c>
      <c r="M149" s="484" t="s">
        <v>123</v>
      </c>
      <c r="N149" s="484" t="s">
        <v>123</v>
      </c>
      <c r="O149" s="484" t="s">
        <v>123</v>
      </c>
      <c r="P149" s="484">
        <v>12</v>
      </c>
      <c r="Q149" s="484"/>
      <c r="R149" s="484"/>
      <c r="S149" s="484">
        <v>21</v>
      </c>
      <c r="T149" s="27" t="s">
        <v>116</v>
      </c>
      <c r="U149" s="30" t="s">
        <v>116</v>
      </c>
      <c r="V149" s="27">
        <f t="shared" si="46"/>
        <v>0</v>
      </c>
      <c r="W149" s="30">
        <f t="shared" si="47"/>
        <v>0</v>
      </c>
      <c r="X149" s="27" t="s">
        <v>116</v>
      </c>
      <c r="Y149" s="27" t="s">
        <v>116</v>
      </c>
      <c r="Z149" s="27">
        <f t="shared" si="50"/>
        <v>33</v>
      </c>
      <c r="AA149" s="41">
        <f t="shared" si="51"/>
        <v>3.3299697275479316E-2</v>
      </c>
      <c r="AB149" s="503">
        <f t="shared" si="53"/>
        <v>33</v>
      </c>
      <c r="AC149" s="41">
        <f t="shared" si="52"/>
        <v>2.1710526315789475E-2</v>
      </c>
      <c r="AD149" s="504" t="s">
        <v>125</v>
      </c>
      <c r="AE149" s="505"/>
      <c r="AF149" s="505"/>
      <c r="AG149" s="542">
        <f t="shared" si="54"/>
        <v>0</v>
      </c>
      <c r="AH149" s="543">
        <f t="shared" si="55"/>
        <v>3</v>
      </c>
      <c r="AI149" s="544">
        <f t="shared" si="56"/>
        <v>2.1739130434782608E-2</v>
      </c>
      <c r="AJ149" s="545">
        <f t="shared" si="57"/>
        <v>3</v>
      </c>
      <c r="AK149" s="544">
        <f t="shared" si="58"/>
        <v>1.090909090909091E-2</v>
      </c>
      <c r="AL149" s="494" t="s">
        <v>122</v>
      </c>
      <c r="AM149" s="491"/>
      <c r="AN149" s="491"/>
      <c r="AO149" s="492"/>
    </row>
    <row r="150" spans="1:42" ht="13.5" thickBot="1">
      <c r="A150" s="493" t="s">
        <v>126</v>
      </c>
      <c r="B150" s="483" t="s">
        <v>123</v>
      </c>
      <c r="C150" s="483" t="s">
        <v>123</v>
      </c>
      <c r="D150" s="485" t="s">
        <v>123</v>
      </c>
      <c r="E150" s="485" t="s">
        <v>123</v>
      </c>
      <c r="F150" s="485" t="s">
        <v>123</v>
      </c>
      <c r="G150" s="485" t="s">
        <v>123</v>
      </c>
      <c r="H150" s="485" t="s">
        <v>123</v>
      </c>
      <c r="I150" s="485" t="s">
        <v>123</v>
      </c>
      <c r="J150" s="485" t="s">
        <v>123</v>
      </c>
      <c r="K150" s="485" t="s">
        <v>123</v>
      </c>
      <c r="L150" s="485" t="s">
        <v>123</v>
      </c>
      <c r="M150" s="485" t="s">
        <v>123</v>
      </c>
      <c r="N150" s="485" t="s">
        <v>123</v>
      </c>
      <c r="O150" s="485" t="s">
        <v>123</v>
      </c>
      <c r="P150" s="484">
        <v>0</v>
      </c>
      <c r="Q150" s="484"/>
      <c r="R150" s="484"/>
      <c r="S150" s="484">
        <v>4</v>
      </c>
      <c r="T150" s="486" t="s">
        <v>116</v>
      </c>
      <c r="U150" s="487" t="s">
        <v>116</v>
      </c>
      <c r="V150" s="486">
        <f t="shared" si="46"/>
        <v>0</v>
      </c>
      <c r="W150" s="487">
        <f t="shared" si="47"/>
        <v>0</v>
      </c>
      <c r="X150" s="27" t="s">
        <v>116</v>
      </c>
      <c r="Y150" s="27" t="s">
        <v>116</v>
      </c>
      <c r="Z150" s="486">
        <f t="shared" si="50"/>
        <v>4</v>
      </c>
      <c r="AA150" s="489">
        <f t="shared" si="51"/>
        <v>4.0363269424823411E-3</v>
      </c>
      <c r="AB150" s="488">
        <f t="shared" si="53"/>
        <v>4</v>
      </c>
      <c r="AC150" s="489">
        <f t="shared" si="52"/>
        <v>2.631578947368421E-3</v>
      </c>
      <c r="AD150" s="490" t="s">
        <v>126</v>
      </c>
      <c r="AE150" s="491"/>
      <c r="AF150" s="491"/>
      <c r="AG150" s="101">
        <f t="shared" si="54"/>
        <v>0</v>
      </c>
      <c r="AH150" s="102">
        <f t="shared" si="55"/>
        <v>5</v>
      </c>
      <c r="AI150" s="103">
        <f t="shared" si="56"/>
        <v>3.6231884057971016E-2</v>
      </c>
      <c r="AJ150" s="546">
        <f t="shared" si="57"/>
        <v>5</v>
      </c>
      <c r="AK150" s="103">
        <f t="shared" si="58"/>
        <v>1.8181818181818181E-2</v>
      </c>
      <c r="AL150" s="499" t="s">
        <v>124</v>
      </c>
      <c r="AM150" s="500"/>
      <c r="AN150" s="500"/>
      <c r="AO150" s="39"/>
    </row>
    <row r="151" spans="1:42">
      <c r="A151" s="493" t="s">
        <v>127</v>
      </c>
      <c r="B151" s="483" t="s">
        <v>123</v>
      </c>
      <c r="C151" s="483" t="s">
        <v>123</v>
      </c>
      <c r="D151" s="485" t="s">
        <v>123</v>
      </c>
      <c r="E151" s="485" t="s">
        <v>123</v>
      </c>
      <c r="F151" s="485" t="s">
        <v>123</v>
      </c>
      <c r="G151" s="485" t="s">
        <v>123</v>
      </c>
      <c r="H151" s="485" t="s">
        <v>123</v>
      </c>
      <c r="I151" s="485" t="s">
        <v>123</v>
      </c>
      <c r="J151" s="485" t="s">
        <v>123</v>
      </c>
      <c r="K151" s="485" t="s">
        <v>123</v>
      </c>
      <c r="L151" s="485" t="s">
        <v>123</v>
      </c>
      <c r="M151" s="485" t="s">
        <v>123</v>
      </c>
      <c r="N151" s="485" t="s">
        <v>123</v>
      </c>
      <c r="O151" s="485" t="s">
        <v>123</v>
      </c>
      <c r="P151" s="484">
        <v>1</v>
      </c>
      <c r="Q151" s="484"/>
      <c r="R151" s="484"/>
      <c r="S151" s="484">
        <v>1</v>
      </c>
      <c r="T151" s="486" t="s">
        <v>116</v>
      </c>
      <c r="U151" s="487" t="s">
        <v>116</v>
      </c>
      <c r="V151" s="486">
        <f t="shared" si="46"/>
        <v>0</v>
      </c>
      <c r="W151" s="487">
        <f t="shared" si="47"/>
        <v>0</v>
      </c>
      <c r="X151" s="27" t="s">
        <v>116</v>
      </c>
      <c r="Y151" s="27" t="s">
        <v>116</v>
      </c>
      <c r="Z151" s="486">
        <f t="shared" si="50"/>
        <v>2</v>
      </c>
      <c r="AA151" s="489">
        <f t="shared" si="51"/>
        <v>2.0181634712411706E-3</v>
      </c>
      <c r="AB151" s="488">
        <f t="shared" si="53"/>
        <v>2</v>
      </c>
      <c r="AC151" s="489">
        <f t="shared" si="52"/>
        <v>1.3157894736842105E-3</v>
      </c>
      <c r="AD151" s="490" t="s">
        <v>127</v>
      </c>
      <c r="AE151" s="491"/>
      <c r="AF151" s="491"/>
      <c r="AG151" s="104">
        <f t="shared" si="54"/>
        <v>0</v>
      </c>
      <c r="AH151" s="105">
        <f t="shared" si="55"/>
        <v>8</v>
      </c>
      <c r="AI151" s="547">
        <f t="shared" si="56"/>
        <v>5.7971014492753624E-2</v>
      </c>
      <c r="AJ151" s="548">
        <f t="shared" si="57"/>
        <v>8</v>
      </c>
      <c r="AK151" s="547">
        <f t="shared" si="58"/>
        <v>2.9090909090909091E-2</v>
      </c>
      <c r="AL151" s="504" t="s">
        <v>125</v>
      </c>
      <c r="AM151" s="505"/>
      <c r="AN151" s="505"/>
      <c r="AO151" s="42"/>
    </row>
    <row r="152" spans="1:42">
      <c r="A152" s="493" t="s">
        <v>128</v>
      </c>
      <c r="B152" s="483" t="s">
        <v>123</v>
      </c>
      <c r="C152" s="483" t="s">
        <v>123</v>
      </c>
      <c r="D152" s="485" t="s">
        <v>123</v>
      </c>
      <c r="E152" s="485" t="s">
        <v>123</v>
      </c>
      <c r="F152" s="485" t="s">
        <v>123</v>
      </c>
      <c r="G152" s="485" t="s">
        <v>123</v>
      </c>
      <c r="H152" s="485" t="s">
        <v>123</v>
      </c>
      <c r="I152" s="485" t="s">
        <v>123</v>
      </c>
      <c r="J152" s="485" t="s">
        <v>123</v>
      </c>
      <c r="K152" s="485" t="s">
        <v>123</v>
      </c>
      <c r="L152" s="485" t="s">
        <v>123</v>
      </c>
      <c r="M152" s="485" t="s">
        <v>123</v>
      </c>
      <c r="N152" s="485" t="s">
        <v>123</v>
      </c>
      <c r="O152" s="485" t="s">
        <v>123</v>
      </c>
      <c r="P152" s="484">
        <v>0</v>
      </c>
      <c r="Q152" s="484"/>
      <c r="R152" s="484"/>
      <c r="S152" s="484">
        <v>0</v>
      </c>
      <c r="T152" s="486" t="s">
        <v>116</v>
      </c>
      <c r="U152" s="487" t="s">
        <v>116</v>
      </c>
      <c r="V152" s="486">
        <f t="shared" si="46"/>
        <v>0</v>
      </c>
      <c r="W152" s="487">
        <f t="shared" si="47"/>
        <v>0</v>
      </c>
      <c r="X152" s="27" t="s">
        <v>116</v>
      </c>
      <c r="Y152" s="27" t="s">
        <v>116</v>
      </c>
      <c r="Z152" s="486">
        <f t="shared" si="50"/>
        <v>0</v>
      </c>
      <c r="AA152" s="489">
        <f t="shared" si="51"/>
        <v>0</v>
      </c>
      <c r="AB152" s="488">
        <f t="shared" si="53"/>
        <v>0</v>
      </c>
      <c r="AC152" s="489">
        <f t="shared" si="52"/>
        <v>0</v>
      </c>
      <c r="AD152" s="490" t="s">
        <v>128</v>
      </c>
      <c r="AE152" s="491"/>
      <c r="AF152" s="491"/>
      <c r="AG152" s="542">
        <f t="shared" si="54"/>
        <v>0</v>
      </c>
      <c r="AH152" s="543">
        <f t="shared" si="55"/>
        <v>2</v>
      </c>
      <c r="AI152" s="544">
        <f t="shared" si="56"/>
        <v>1.4492753623188406E-2</v>
      </c>
      <c r="AJ152" s="545">
        <f t="shared" si="57"/>
        <v>2</v>
      </c>
      <c r="AK152" s="544">
        <f t="shared" si="58"/>
        <v>7.2727272727272727E-3</v>
      </c>
      <c r="AL152" s="490" t="s">
        <v>126</v>
      </c>
      <c r="AM152" s="491"/>
      <c r="AN152" s="491"/>
      <c r="AO152" s="492"/>
    </row>
    <row r="153" spans="1:42" ht="13.5" thickBot="1">
      <c r="A153" s="507" t="s">
        <v>129</v>
      </c>
      <c r="B153" s="483" t="s">
        <v>123</v>
      </c>
      <c r="C153" s="483" t="s">
        <v>123</v>
      </c>
      <c r="D153" s="485" t="s">
        <v>123</v>
      </c>
      <c r="E153" s="485" t="s">
        <v>123</v>
      </c>
      <c r="F153" s="485" t="s">
        <v>123</v>
      </c>
      <c r="G153" s="485" t="s">
        <v>123</v>
      </c>
      <c r="H153" s="485" t="s">
        <v>123</v>
      </c>
      <c r="I153" s="485" t="s">
        <v>123</v>
      </c>
      <c r="J153" s="485" t="s">
        <v>123</v>
      </c>
      <c r="K153" s="485" t="s">
        <v>123</v>
      </c>
      <c r="L153" s="485" t="s">
        <v>123</v>
      </c>
      <c r="M153" s="485" t="s">
        <v>123</v>
      </c>
      <c r="N153" s="485" t="s">
        <v>123</v>
      </c>
      <c r="O153" s="485" t="s">
        <v>123</v>
      </c>
      <c r="P153" s="484">
        <v>0</v>
      </c>
      <c r="Q153" s="484"/>
      <c r="R153" s="484"/>
      <c r="S153" s="484">
        <v>0</v>
      </c>
      <c r="T153" s="486" t="s">
        <v>116</v>
      </c>
      <c r="U153" s="487" t="s">
        <v>116</v>
      </c>
      <c r="V153" s="486">
        <f t="shared" si="46"/>
        <v>0</v>
      </c>
      <c r="W153" s="487">
        <f t="shared" si="47"/>
        <v>0</v>
      </c>
      <c r="X153" s="27" t="s">
        <v>116</v>
      </c>
      <c r="Y153" s="27" t="s">
        <v>116</v>
      </c>
      <c r="Z153" s="486">
        <f t="shared" si="50"/>
        <v>0</v>
      </c>
      <c r="AA153" s="489">
        <f t="shared" si="51"/>
        <v>0</v>
      </c>
      <c r="AB153" s="488">
        <f t="shared" si="53"/>
        <v>0</v>
      </c>
      <c r="AC153" s="489">
        <f t="shared" si="52"/>
        <v>0</v>
      </c>
      <c r="AD153" s="512" t="s">
        <v>129</v>
      </c>
      <c r="AE153" s="513"/>
      <c r="AF153" s="513"/>
      <c r="AG153" s="542">
        <f t="shared" si="54"/>
        <v>0</v>
      </c>
      <c r="AH153" s="543">
        <f t="shared" si="55"/>
        <v>0</v>
      </c>
      <c r="AI153" s="544">
        <f t="shared" si="56"/>
        <v>0</v>
      </c>
      <c r="AJ153" s="545">
        <f t="shared" si="57"/>
        <v>0</v>
      </c>
      <c r="AK153" s="544">
        <f t="shared" si="58"/>
        <v>0</v>
      </c>
      <c r="AL153" s="490" t="s">
        <v>127</v>
      </c>
      <c r="AM153" s="491"/>
      <c r="AN153" s="491"/>
      <c r="AO153" s="492"/>
    </row>
    <row r="154" spans="1:42" ht="13.5" thickBot="1">
      <c r="A154" s="48" t="s">
        <v>103</v>
      </c>
      <c r="B154" s="49">
        <f>SUM(B141:B153)</f>
        <v>4</v>
      </c>
      <c r="C154" s="49">
        <f>SUM(C141:C153)</f>
        <v>2</v>
      </c>
      <c r="D154" s="49">
        <f>SUM(D141:D153)</f>
        <v>6</v>
      </c>
      <c r="E154" s="49">
        <f>SUM(E141:E153)</f>
        <v>71</v>
      </c>
      <c r="F154" s="49">
        <f>SUM(F141:F153)</f>
        <v>96</v>
      </c>
      <c r="G154" s="49">
        <f t="shared" ref="G154:M154" si="59">SUM(G141:G153)</f>
        <v>110</v>
      </c>
      <c r="H154" s="49">
        <f t="shared" si="59"/>
        <v>90</v>
      </c>
      <c r="I154" s="49">
        <f t="shared" si="59"/>
        <v>59</v>
      </c>
      <c r="J154" s="49">
        <f t="shared" si="59"/>
        <v>35</v>
      </c>
      <c r="K154" s="49">
        <f t="shared" si="59"/>
        <v>20</v>
      </c>
      <c r="L154" s="49">
        <f t="shared" si="59"/>
        <v>16</v>
      </c>
      <c r="M154" s="49">
        <f t="shared" si="59"/>
        <v>6</v>
      </c>
      <c r="N154" s="49">
        <f>SUM(N141:N153)</f>
        <v>0</v>
      </c>
      <c r="O154" s="49">
        <f t="shared" ref="O154:AC154" si="60">SUM(O141:O153)</f>
        <v>14</v>
      </c>
      <c r="P154" s="49">
        <f t="shared" si="60"/>
        <v>579</v>
      </c>
      <c r="Q154" s="49"/>
      <c r="R154" s="49"/>
      <c r="S154" s="49">
        <f t="shared" si="60"/>
        <v>412</v>
      </c>
      <c r="T154" s="51">
        <f t="shared" si="60"/>
        <v>0</v>
      </c>
      <c r="U154" s="52">
        <f t="shared" si="60"/>
        <v>0</v>
      </c>
      <c r="V154" s="51">
        <f t="shared" si="60"/>
        <v>515</v>
      </c>
      <c r="W154" s="52">
        <f t="shared" si="60"/>
        <v>1.0000000000000002</v>
      </c>
      <c r="X154" s="51">
        <f t="shared" si="60"/>
        <v>14</v>
      </c>
      <c r="Y154" s="52">
        <f t="shared" si="60"/>
        <v>1</v>
      </c>
      <c r="Z154" s="51">
        <f t="shared" si="60"/>
        <v>991</v>
      </c>
      <c r="AA154" s="52">
        <f t="shared" si="60"/>
        <v>1</v>
      </c>
      <c r="AB154" s="51">
        <f t="shared" si="60"/>
        <v>1520</v>
      </c>
      <c r="AC154" s="52">
        <f t="shared" si="60"/>
        <v>0.99999999999999989</v>
      </c>
      <c r="AD154" s="55"/>
      <c r="AE154" s="56"/>
      <c r="AF154" s="56"/>
      <c r="AG154" s="542">
        <f t="shared" si="54"/>
        <v>0</v>
      </c>
      <c r="AH154" s="543">
        <f t="shared" si="55"/>
        <v>0</v>
      </c>
      <c r="AI154" s="544">
        <f t="shared" si="56"/>
        <v>0</v>
      </c>
      <c r="AJ154" s="545">
        <f t="shared" si="57"/>
        <v>0</v>
      </c>
      <c r="AK154" s="544">
        <f t="shared" si="58"/>
        <v>0</v>
      </c>
      <c r="AL154" s="490" t="s">
        <v>128</v>
      </c>
      <c r="AM154" s="491"/>
      <c r="AN154" s="491"/>
      <c r="AO154" s="492"/>
    </row>
    <row r="155" spans="1:42" ht="13.5" thickBot="1">
      <c r="A155" s="58" t="s">
        <v>130</v>
      </c>
      <c r="B155" s="60">
        <v>1.5</v>
      </c>
      <c r="C155" s="60">
        <v>1.3</v>
      </c>
      <c r="D155" s="60">
        <v>1</v>
      </c>
      <c r="E155" s="60">
        <v>1.7</v>
      </c>
      <c r="F155" s="60">
        <v>1.4</v>
      </c>
      <c r="G155" s="60">
        <v>1.3</v>
      </c>
      <c r="H155" s="60">
        <v>1.9</v>
      </c>
      <c r="I155" s="61">
        <v>1.8</v>
      </c>
      <c r="J155" s="61">
        <v>1.4</v>
      </c>
      <c r="K155" s="61">
        <v>1.4</v>
      </c>
      <c r="L155" s="61">
        <v>1.5</v>
      </c>
      <c r="M155" s="61">
        <v>1.3</v>
      </c>
      <c r="N155" s="61">
        <v>1.4</v>
      </c>
      <c r="O155" s="7">
        <v>1.6</v>
      </c>
      <c r="P155" s="70" t="s">
        <v>169</v>
      </c>
      <c r="Q155" s="70"/>
      <c r="R155" s="70"/>
      <c r="T155" s="80"/>
      <c r="U155" s="81"/>
      <c r="V155" s="81"/>
      <c r="W155" s="81"/>
      <c r="X155" s="81"/>
      <c r="Y155" s="81"/>
      <c r="Z155" s="82" t="s">
        <v>131</v>
      </c>
      <c r="AA155" s="82" t="s">
        <v>132</v>
      </c>
      <c r="AB155" s="83" t="s">
        <v>133</v>
      </c>
      <c r="AC155" s="84" t="s">
        <v>133</v>
      </c>
      <c r="AD155" s="85" t="s">
        <v>134</v>
      </c>
      <c r="AE155" s="85"/>
      <c r="AF155" s="85"/>
      <c r="AG155" s="542">
        <f t="shared" si="54"/>
        <v>0</v>
      </c>
      <c r="AH155" s="543">
        <f t="shared" si="55"/>
        <v>0</v>
      </c>
      <c r="AI155" s="544">
        <f t="shared" si="56"/>
        <v>0</v>
      </c>
      <c r="AJ155" s="545">
        <f t="shared" si="57"/>
        <v>0</v>
      </c>
      <c r="AK155" s="544">
        <f t="shared" si="58"/>
        <v>0</v>
      </c>
      <c r="AL155" s="512" t="s">
        <v>129</v>
      </c>
      <c r="AM155" s="513"/>
      <c r="AN155" s="513"/>
      <c r="AO155" s="514"/>
    </row>
    <row r="156" spans="1:42" ht="13.5" thickBot="1">
      <c r="A156" s="69">
        <f>SUM(B155:N155)</f>
        <v>18.900000000000002</v>
      </c>
      <c r="B156" s="70" t="s">
        <v>170</v>
      </c>
      <c r="C156" s="70"/>
      <c r="D156" s="70" t="s">
        <v>171</v>
      </c>
      <c r="E156" s="70"/>
      <c r="F156" s="70"/>
      <c r="G156" s="70"/>
      <c r="H156" s="70"/>
      <c r="I156" s="71"/>
      <c r="J156" s="70"/>
      <c r="K156" s="7"/>
      <c r="O156" s="70" t="s">
        <v>172</v>
      </c>
      <c r="P156" s="10"/>
      <c r="Q156" s="10"/>
      <c r="R156" s="10"/>
      <c r="S156" s="10"/>
      <c r="T156" s="515">
        <v>2019</v>
      </c>
      <c r="U156" s="516" t="s">
        <v>135</v>
      </c>
      <c r="V156" s="517"/>
      <c r="W156" s="517"/>
      <c r="X156" s="517" t="s">
        <v>136</v>
      </c>
      <c r="Y156" s="516" t="s">
        <v>137</v>
      </c>
      <c r="Z156" s="64" t="s">
        <v>138</v>
      </c>
      <c r="AA156" s="64" t="s">
        <v>139</v>
      </c>
      <c r="AB156" s="65" t="s">
        <v>138</v>
      </c>
      <c r="AC156" s="66" t="s">
        <v>139</v>
      </c>
      <c r="AD156" s="72" t="s">
        <v>140</v>
      </c>
      <c r="AE156" s="67"/>
      <c r="AF156" s="67"/>
      <c r="AG156" s="112">
        <f>SUM(AG143:AG155)</f>
        <v>1</v>
      </c>
      <c r="AH156" s="113">
        <f>SUM(AH143:AH155)</f>
        <v>138</v>
      </c>
      <c r="AI156" s="112">
        <f>SUM(AI143:AI155)</f>
        <v>1</v>
      </c>
      <c r="AJ156" s="113">
        <f>SUM(AJ143:AJ155)</f>
        <v>275</v>
      </c>
      <c r="AK156" s="112">
        <f>SUM(AK143:AK155)</f>
        <v>1</v>
      </c>
      <c r="AL156" s="55"/>
      <c r="AM156" s="56"/>
      <c r="AN156" s="56"/>
      <c r="AO156" s="56"/>
    </row>
    <row r="157" spans="1:42">
      <c r="O157" s="10"/>
      <c r="P157" s="10"/>
      <c r="Q157" s="10"/>
      <c r="R157" s="10"/>
      <c r="S157" s="10"/>
      <c r="T157" s="73" t="s">
        <v>141</v>
      </c>
      <c r="U157" s="74"/>
      <c r="V157" s="74"/>
      <c r="W157" s="74"/>
      <c r="X157" s="520" t="s">
        <v>116</v>
      </c>
      <c r="Y157" s="520" t="s">
        <v>116</v>
      </c>
      <c r="Z157" s="521">
        <f>SUM(T141:T144)</f>
        <v>0</v>
      </c>
      <c r="AA157" s="522">
        <f>SUM(T145:T153)</f>
        <v>0</v>
      </c>
      <c r="AB157" s="522">
        <v>0</v>
      </c>
      <c r="AC157" s="522">
        <v>0</v>
      </c>
      <c r="AD157" s="523" t="s">
        <v>142</v>
      </c>
      <c r="AE157" s="524"/>
      <c r="AF157" s="524"/>
      <c r="AG157" s="81"/>
      <c r="AH157" s="82" t="s">
        <v>131</v>
      </c>
      <c r="AI157" s="82" t="s">
        <v>132</v>
      </c>
      <c r="AJ157" s="83" t="s">
        <v>133</v>
      </c>
      <c r="AK157" s="84" t="s">
        <v>133</v>
      </c>
      <c r="AL157" s="85" t="s">
        <v>134</v>
      </c>
      <c r="AM157" s="85"/>
      <c r="AN157" s="85"/>
      <c r="AO157" s="86"/>
    </row>
    <row r="158" spans="1:42">
      <c r="L158" s="10"/>
      <c r="O158" s="10"/>
      <c r="P158" s="10"/>
      <c r="Q158" s="10"/>
      <c r="R158" s="10"/>
      <c r="S158" s="10"/>
      <c r="T158" s="75" t="s">
        <v>143</v>
      </c>
      <c r="U158" s="63"/>
      <c r="V158" s="63"/>
      <c r="W158" s="63"/>
      <c r="X158" s="520">
        <f>SUM(Z158,AB158)/SUM(Z158:AC158)</f>
        <v>0.99805825242718449</v>
      </c>
      <c r="Y158" s="520">
        <f>SUM(AA158,AC158)/SUM(Z158:AC158)</f>
        <v>1.9417475728155339E-3</v>
      </c>
      <c r="Z158" s="522">
        <f>SUM(V141:V144)</f>
        <v>514</v>
      </c>
      <c r="AA158" s="522">
        <f>SUM(V145:V153)</f>
        <v>1</v>
      </c>
      <c r="AB158" s="522">
        <v>0</v>
      </c>
      <c r="AC158" s="522">
        <v>0</v>
      </c>
      <c r="AD158" s="523" t="s">
        <v>144</v>
      </c>
      <c r="AE158" s="524"/>
      <c r="AF158" s="524"/>
      <c r="AG158" s="516" t="s">
        <v>137</v>
      </c>
      <c r="AH158" s="64" t="s">
        <v>138</v>
      </c>
      <c r="AI158" s="64" t="s">
        <v>139</v>
      </c>
      <c r="AJ158" s="65" t="s">
        <v>138</v>
      </c>
      <c r="AK158" s="66" t="s">
        <v>139</v>
      </c>
      <c r="AL158" s="72" t="s">
        <v>140</v>
      </c>
      <c r="AM158" s="67"/>
      <c r="AN158" s="67"/>
      <c r="AO158" s="68"/>
    </row>
    <row r="159" spans="1:42" ht="13.5" thickBot="1">
      <c r="L159" s="10"/>
      <c r="O159" s="10"/>
      <c r="P159" s="10"/>
      <c r="Q159" s="10"/>
      <c r="R159" s="10"/>
      <c r="S159" s="10"/>
      <c r="T159" s="76" t="s">
        <v>145</v>
      </c>
      <c r="U159" s="77"/>
      <c r="V159" s="77"/>
      <c r="W159" s="77"/>
      <c r="X159" s="549">
        <f>SUM(Z159,AB159)/SUM(Z159:AC159)</f>
        <v>0.73864783047426841</v>
      </c>
      <c r="Y159" s="549">
        <f>SUM(AA159,AC159)/SUM(Z159:AC159)</f>
        <v>0.26135216952573159</v>
      </c>
      <c r="Z159" s="527">
        <f>SUM(Z141:Z144)</f>
        <v>732</v>
      </c>
      <c r="AA159" s="541">
        <f>SUM(Z145:Z153)</f>
        <v>259</v>
      </c>
      <c r="AB159" s="527">
        <v>0</v>
      </c>
      <c r="AC159" s="527">
        <v>0</v>
      </c>
      <c r="AD159" s="528" t="s">
        <v>146</v>
      </c>
      <c r="AE159" s="529"/>
      <c r="AF159" s="529"/>
      <c r="AG159" s="520" t="s">
        <v>116</v>
      </c>
      <c r="AH159" s="522" t="s">
        <v>116</v>
      </c>
      <c r="AI159" s="522" t="s">
        <v>116</v>
      </c>
      <c r="AJ159" s="522" t="s">
        <v>116</v>
      </c>
      <c r="AK159" s="522" t="s">
        <v>116</v>
      </c>
      <c r="AL159" s="523" t="s">
        <v>142</v>
      </c>
      <c r="AM159" s="524"/>
      <c r="AN159" s="524"/>
      <c r="AO159" s="524"/>
    </row>
    <row r="160" spans="1:42">
      <c r="L160" s="10"/>
      <c r="O160" s="10"/>
      <c r="P160" s="10"/>
      <c r="Q160" s="10"/>
      <c r="R160" s="10"/>
      <c r="S160" s="10"/>
      <c r="U160" s="9"/>
      <c r="AE160" s="7"/>
      <c r="AF160" s="7"/>
      <c r="AG160" s="520">
        <f>SUM(AI160,AK160)/SUM(AH160:AK160)</f>
        <v>0</v>
      </c>
      <c r="AH160" s="522">
        <f>SUM(AD222:AD225)</f>
        <v>18</v>
      </c>
      <c r="AI160" s="522">
        <f>SUM(AD226:AD234)</f>
        <v>0</v>
      </c>
      <c r="AJ160" s="522">
        <v>0</v>
      </c>
      <c r="AK160" s="522">
        <v>0</v>
      </c>
      <c r="AL160" s="523" t="s">
        <v>144</v>
      </c>
      <c r="AM160" s="524"/>
      <c r="AN160" s="524"/>
      <c r="AO160" s="524"/>
    </row>
    <row r="161" spans="1:42" ht="27" thickBot="1">
      <c r="A161" s="5" t="s">
        <v>173</v>
      </c>
      <c r="B161" s="5"/>
      <c r="C161" s="6"/>
      <c r="D161" s="6"/>
      <c r="E161" s="7"/>
      <c r="F161" s="7"/>
      <c r="G161" s="7"/>
      <c r="H161" s="7"/>
      <c r="I161" s="8"/>
      <c r="J161" s="7"/>
      <c r="K161" s="7"/>
      <c r="U161" s="9"/>
      <c r="AE161" s="7"/>
      <c r="AF161" s="7"/>
      <c r="AG161" s="549">
        <f>SUM(AI161,AK161)/SUM(AH161:AK161)</f>
        <v>0.39130434782608697</v>
      </c>
      <c r="AH161" s="527">
        <f>SUM(AH143:AH144)</f>
        <v>63</v>
      </c>
      <c r="AI161" s="541">
        <f>SUM(AH146:AH155)</f>
        <v>52</v>
      </c>
      <c r="AJ161" s="527">
        <v>21</v>
      </c>
      <c r="AK161" s="527">
        <v>2</v>
      </c>
      <c r="AL161" s="528" t="s">
        <v>146</v>
      </c>
      <c r="AM161" s="529"/>
      <c r="AN161" s="529"/>
      <c r="AO161" s="529"/>
      <c r="AP161" s="10" t="s">
        <v>174</v>
      </c>
    </row>
    <row r="162" spans="1:42" ht="13.5" thickBot="1">
      <c r="A162" s="11" t="s">
        <v>95</v>
      </c>
      <c r="B162" s="11"/>
      <c r="C162" s="7"/>
      <c r="D162" s="7"/>
      <c r="E162" s="7"/>
      <c r="F162" s="7"/>
      <c r="G162" s="7"/>
      <c r="H162" s="7"/>
      <c r="I162" s="7"/>
      <c r="J162" s="7"/>
      <c r="K162" s="7"/>
      <c r="AE162" s="7"/>
      <c r="AF162" s="7"/>
      <c r="AG162" s="94"/>
      <c r="AH162" s="94"/>
      <c r="AI162" s="95"/>
      <c r="AJ162" s="96"/>
      <c r="AK162" s="95"/>
      <c r="AL162" s="95"/>
      <c r="AM162" s="97"/>
      <c r="AN162" s="98"/>
      <c r="AO162" s="98"/>
      <c r="AP162" s="98"/>
    </row>
    <row r="163" spans="1:42" ht="13.5" thickTop="1">
      <c r="A163" s="12" t="s">
        <v>72</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99">
        <v>43328</v>
      </c>
      <c r="T163" s="14">
        <v>43341</v>
      </c>
      <c r="U163" s="14">
        <v>43384</v>
      </c>
      <c r="V163" s="14">
        <v>43396</v>
      </c>
      <c r="W163" s="14">
        <v>43411</v>
      </c>
      <c r="X163" s="15">
        <v>2018</v>
      </c>
      <c r="Y163" s="16"/>
      <c r="Z163" s="16"/>
      <c r="AA163" s="17"/>
      <c r="AB163" s="17"/>
      <c r="AC163" s="17"/>
      <c r="AD163" s="17"/>
      <c r="AE163" s="18"/>
      <c r="AF163" s="19"/>
    </row>
    <row r="164" spans="1:42" ht="13.5" thickBot="1">
      <c r="A164" s="456" t="s">
        <v>96</v>
      </c>
      <c r="B164" s="457" t="s">
        <v>160</v>
      </c>
      <c r="C164" s="457" t="s">
        <v>160</v>
      </c>
      <c r="D164" s="457" t="s">
        <v>160</v>
      </c>
      <c r="E164" s="457" t="s">
        <v>160</v>
      </c>
      <c r="F164" s="462" t="s">
        <v>97</v>
      </c>
      <c r="G164" s="462" t="s">
        <v>97</v>
      </c>
      <c r="H164" s="462" t="s">
        <v>97</v>
      </c>
      <c r="I164" s="462" t="s">
        <v>97</v>
      </c>
      <c r="J164" s="462" t="s">
        <v>97</v>
      </c>
      <c r="K164" s="462" t="s">
        <v>97</v>
      </c>
      <c r="L164" s="462" t="s">
        <v>97</v>
      </c>
      <c r="M164" s="462" t="s">
        <v>97</v>
      </c>
      <c r="N164" s="462" t="s">
        <v>97</v>
      </c>
      <c r="O164" s="462" t="s">
        <v>97</v>
      </c>
      <c r="P164" s="462" t="s">
        <v>97</v>
      </c>
      <c r="Q164" s="462"/>
      <c r="R164" s="462"/>
      <c r="S164" s="550" t="s">
        <v>97</v>
      </c>
      <c r="T164" s="462" t="s">
        <v>97</v>
      </c>
      <c r="U164" s="462" t="s">
        <v>160</v>
      </c>
      <c r="V164" s="462" t="s">
        <v>160</v>
      </c>
      <c r="W164" s="462" t="s">
        <v>160</v>
      </c>
      <c r="X164" s="458"/>
      <c r="Y164" s="459"/>
      <c r="Z164" s="459"/>
      <c r="AA164" s="460"/>
      <c r="AB164" s="460"/>
      <c r="AC164" s="460"/>
      <c r="AD164" s="460"/>
      <c r="AE164" s="461"/>
      <c r="AF164" s="462"/>
    </row>
    <row r="165" spans="1:42" ht="13.5" thickTop="1">
      <c r="A165" s="456" t="s">
        <v>99</v>
      </c>
      <c r="B165" s="457" t="s">
        <v>101</v>
      </c>
      <c r="C165" s="457" t="s">
        <v>101</v>
      </c>
      <c r="D165" s="457" t="s">
        <v>101</v>
      </c>
      <c r="E165" s="457" t="s">
        <v>101</v>
      </c>
      <c r="F165" s="457" t="s">
        <v>101</v>
      </c>
      <c r="G165" s="457" t="s">
        <v>101</v>
      </c>
      <c r="H165" s="457" t="s">
        <v>101</v>
      </c>
      <c r="I165" s="457" t="s">
        <v>102</v>
      </c>
      <c r="J165" s="457" t="s">
        <v>102</v>
      </c>
      <c r="K165" s="457" t="s">
        <v>102</v>
      </c>
      <c r="L165" s="457" t="s">
        <v>102</v>
      </c>
      <c r="M165" s="457" t="s">
        <v>102</v>
      </c>
      <c r="N165" s="457" t="s">
        <v>102</v>
      </c>
      <c r="O165" s="457" t="s">
        <v>102</v>
      </c>
      <c r="P165" s="457" t="s">
        <v>102</v>
      </c>
      <c r="Q165" s="457"/>
      <c r="R165" s="457"/>
      <c r="S165" s="551" t="s">
        <v>101</v>
      </c>
      <c r="T165" s="462" t="s">
        <v>102</v>
      </c>
      <c r="U165" s="462" t="s">
        <v>101</v>
      </c>
      <c r="V165" s="462" t="s">
        <v>101</v>
      </c>
      <c r="W165" s="462" t="s">
        <v>101</v>
      </c>
      <c r="X165" s="465" t="s">
        <v>103</v>
      </c>
      <c r="Y165" s="466"/>
      <c r="Z165" s="467"/>
      <c r="AA165" s="467"/>
      <c r="AB165" s="467"/>
      <c r="AC165" s="467"/>
      <c r="AD165" s="467"/>
      <c r="AE165" s="468"/>
      <c r="AF165" s="469"/>
      <c r="AG165" s="19"/>
      <c r="AH165" s="19"/>
      <c r="AI165" s="20"/>
      <c r="AJ165" s="20"/>
      <c r="AK165" s="21"/>
    </row>
    <row r="166" spans="1:42" ht="13.5" thickBot="1">
      <c r="A166" s="472" t="s">
        <v>104</v>
      </c>
      <c r="B166" s="473">
        <v>4029</v>
      </c>
      <c r="C166" s="473">
        <v>3845</v>
      </c>
      <c r="D166" s="473">
        <v>3846</v>
      </c>
      <c r="E166" s="473">
        <v>3269</v>
      </c>
      <c r="F166" s="473">
        <v>3270</v>
      </c>
      <c r="G166" s="473">
        <v>9264</v>
      </c>
      <c r="H166" s="473">
        <v>9557</v>
      </c>
      <c r="I166" s="473">
        <v>9558</v>
      </c>
      <c r="J166" s="473">
        <v>10212</v>
      </c>
      <c r="K166" s="473">
        <v>10842</v>
      </c>
      <c r="L166" s="473">
        <v>12022</v>
      </c>
      <c r="M166" s="473">
        <v>13200</v>
      </c>
      <c r="N166" s="473">
        <v>13039</v>
      </c>
      <c r="O166" s="473">
        <v>13039</v>
      </c>
      <c r="P166" s="473">
        <v>13039</v>
      </c>
      <c r="Q166" s="473"/>
      <c r="R166" s="473"/>
      <c r="S166" s="552">
        <v>9974</v>
      </c>
      <c r="T166" s="553">
        <v>9248</v>
      </c>
      <c r="U166" s="553">
        <v>7141</v>
      </c>
      <c r="V166" s="554">
        <v>6205</v>
      </c>
      <c r="W166" s="553">
        <v>4572</v>
      </c>
      <c r="X166" s="22" t="s">
        <v>105</v>
      </c>
      <c r="Y166" s="474"/>
      <c r="Z166" s="475"/>
      <c r="AA166" s="475"/>
      <c r="AB166" s="475"/>
      <c r="AC166" s="475"/>
      <c r="AD166" s="476"/>
      <c r="AE166" s="477"/>
      <c r="AF166" s="478"/>
      <c r="AG166" s="462"/>
      <c r="AH166" s="462"/>
      <c r="AI166" s="463"/>
      <c r="AJ166" s="463"/>
      <c r="AK166" s="464"/>
    </row>
    <row r="167" spans="1:42" ht="13.5" thickBot="1">
      <c r="A167" s="480" t="s">
        <v>106</v>
      </c>
      <c r="B167" s="481" t="s">
        <v>108</v>
      </c>
      <c r="C167" s="481" t="s">
        <v>108</v>
      </c>
      <c r="D167" s="481" t="s">
        <v>108</v>
      </c>
      <c r="E167" s="481" t="s">
        <v>108</v>
      </c>
      <c r="F167" s="481" t="s">
        <v>107</v>
      </c>
      <c r="G167" s="481" t="s">
        <v>107</v>
      </c>
      <c r="H167" s="481" t="s">
        <v>107</v>
      </c>
      <c r="I167" s="481" t="s">
        <v>107</v>
      </c>
      <c r="J167" s="481" t="s">
        <v>107</v>
      </c>
      <c r="K167" s="481" t="s">
        <v>107</v>
      </c>
      <c r="L167" s="481" t="s">
        <v>107</v>
      </c>
      <c r="M167" s="481" t="s">
        <v>107</v>
      </c>
      <c r="N167" s="481" t="s">
        <v>107</v>
      </c>
      <c r="O167" s="481" t="s">
        <v>107</v>
      </c>
      <c r="P167" s="481" t="s">
        <v>107</v>
      </c>
      <c r="Q167" s="481"/>
      <c r="R167" s="481"/>
      <c r="S167" s="555" t="s">
        <v>107</v>
      </c>
      <c r="T167" s="481" t="s">
        <v>107</v>
      </c>
      <c r="U167" s="556" t="s">
        <v>113</v>
      </c>
      <c r="V167" s="556" t="s">
        <v>113</v>
      </c>
      <c r="W167" s="556" t="s">
        <v>113</v>
      </c>
      <c r="X167" s="90" t="s">
        <v>108</v>
      </c>
      <c r="Y167" s="91" t="s">
        <v>109</v>
      </c>
      <c r="Z167" s="90" t="s">
        <v>110</v>
      </c>
      <c r="AA167" s="90" t="s">
        <v>111</v>
      </c>
      <c r="AB167" s="90" t="s">
        <v>112</v>
      </c>
      <c r="AC167" s="90" t="s">
        <v>111</v>
      </c>
      <c r="AD167" s="90" t="s">
        <v>113</v>
      </c>
      <c r="AE167" s="90" t="s">
        <v>109</v>
      </c>
      <c r="AF167" s="90" t="s">
        <v>114</v>
      </c>
      <c r="AG167" s="469"/>
      <c r="AH167" s="470"/>
      <c r="AI167" s="470"/>
      <c r="AJ167" s="470"/>
      <c r="AK167" s="471"/>
    </row>
    <row r="168" spans="1:42" ht="13.5" thickBot="1">
      <c r="A168" s="26" t="s">
        <v>115</v>
      </c>
      <c r="B168" s="483">
        <v>64</v>
      </c>
      <c r="C168" s="483">
        <v>63</v>
      </c>
      <c r="D168" s="484">
        <v>9</v>
      </c>
      <c r="E168" s="484">
        <v>0</v>
      </c>
      <c r="F168" s="484">
        <v>0</v>
      </c>
      <c r="G168" s="484">
        <v>2</v>
      </c>
      <c r="H168" s="483">
        <v>1</v>
      </c>
      <c r="I168" s="484">
        <v>5</v>
      </c>
      <c r="J168" s="484">
        <v>2</v>
      </c>
      <c r="K168" s="484">
        <v>2</v>
      </c>
      <c r="L168" s="484">
        <v>2</v>
      </c>
      <c r="M168" s="484">
        <v>16</v>
      </c>
      <c r="N168" s="484">
        <v>11</v>
      </c>
      <c r="O168" s="485">
        <v>4</v>
      </c>
      <c r="P168" s="484">
        <v>9</v>
      </c>
      <c r="Q168" s="484"/>
      <c r="R168" s="484"/>
      <c r="S168" s="557" t="s">
        <v>123</v>
      </c>
      <c r="T168" s="484">
        <v>0</v>
      </c>
      <c r="U168" s="484">
        <v>17</v>
      </c>
      <c r="V168" s="484">
        <v>12</v>
      </c>
      <c r="W168" s="484">
        <v>65</v>
      </c>
      <c r="X168" s="558">
        <f t="shared" ref="X168:X180" si="61">SUM(N195,B168:E168)</f>
        <v>178</v>
      </c>
      <c r="Y168" s="487">
        <f t="shared" ref="Y168:Y180" si="62">X168/X$181</f>
        <v>0.63799283154121866</v>
      </c>
      <c r="Z168" s="486">
        <f t="shared" ref="Z168:Z180" si="63">SUM(F168:T168)</f>
        <v>54</v>
      </c>
      <c r="AA168" s="487">
        <f t="shared" ref="AA168:AA180" si="64">Z168/Z$181</f>
        <v>0.27272727272727271</v>
      </c>
      <c r="AB168" s="486" t="s">
        <v>116</v>
      </c>
      <c r="AC168" s="487" t="s">
        <v>116</v>
      </c>
      <c r="AD168" s="486">
        <f t="shared" ref="AD168:AD180" si="65">SUM(U168:W168)</f>
        <v>94</v>
      </c>
      <c r="AE168" s="489">
        <f t="shared" ref="AE168:AE180" si="66">AD168/AD$181</f>
        <v>0.15112540192926044</v>
      </c>
      <c r="AF168" s="488">
        <f>SUM(B168:P168,T168:W168)+N195</f>
        <v>326</v>
      </c>
      <c r="AG168" s="478"/>
      <c r="AH168" s="479"/>
      <c r="AI168" s="470"/>
      <c r="AJ168" s="470"/>
      <c r="AK168" s="471"/>
    </row>
    <row r="169" spans="1:42">
      <c r="A169" s="493" t="s">
        <v>117</v>
      </c>
      <c r="B169" s="495">
        <v>16</v>
      </c>
      <c r="C169" s="495">
        <v>17</v>
      </c>
      <c r="D169" s="485">
        <v>3</v>
      </c>
      <c r="E169" s="485">
        <v>3</v>
      </c>
      <c r="F169" s="485">
        <v>0</v>
      </c>
      <c r="G169" s="485">
        <v>3</v>
      </c>
      <c r="H169" s="495">
        <v>10</v>
      </c>
      <c r="I169" s="485">
        <v>12</v>
      </c>
      <c r="J169" s="485">
        <v>5</v>
      </c>
      <c r="K169" s="485">
        <v>11</v>
      </c>
      <c r="L169" s="485">
        <v>16</v>
      </c>
      <c r="M169" s="485">
        <v>22</v>
      </c>
      <c r="N169" s="485">
        <v>23</v>
      </c>
      <c r="O169" s="485">
        <v>16</v>
      </c>
      <c r="P169" s="485">
        <v>12</v>
      </c>
      <c r="Q169" s="484"/>
      <c r="R169" s="484"/>
      <c r="S169" s="557" t="s">
        <v>123</v>
      </c>
      <c r="T169" s="485">
        <v>0</v>
      </c>
      <c r="U169" s="485">
        <v>32</v>
      </c>
      <c r="V169" s="485">
        <v>54</v>
      </c>
      <c r="W169" s="485">
        <v>11</v>
      </c>
      <c r="X169" s="558">
        <f t="shared" si="61"/>
        <v>43</v>
      </c>
      <c r="Y169" s="487">
        <f t="shared" si="62"/>
        <v>0.15412186379928317</v>
      </c>
      <c r="Z169" s="486">
        <f t="shared" si="63"/>
        <v>130</v>
      </c>
      <c r="AA169" s="487">
        <f t="shared" si="64"/>
        <v>0.65656565656565657</v>
      </c>
      <c r="AB169" s="486" t="s">
        <v>116</v>
      </c>
      <c r="AC169" s="487" t="s">
        <v>116</v>
      </c>
      <c r="AD169" s="486">
        <f t="shared" si="65"/>
        <v>97</v>
      </c>
      <c r="AE169" s="489">
        <f t="shared" si="66"/>
        <v>0.15594855305466238</v>
      </c>
      <c r="AF169" s="488">
        <f t="shared" ref="AF169:AF180" si="67">SUM(B169:P169,T169:W169)+N196</f>
        <v>270</v>
      </c>
      <c r="AG169" s="91" t="s">
        <v>111</v>
      </c>
      <c r="AH169" s="482"/>
      <c r="AI169" s="470"/>
      <c r="AJ169" s="470"/>
      <c r="AK169" s="471"/>
    </row>
    <row r="170" spans="1:42">
      <c r="A170" s="493" t="s">
        <v>118</v>
      </c>
      <c r="B170" s="495">
        <v>10</v>
      </c>
      <c r="C170" s="495">
        <v>5</v>
      </c>
      <c r="D170" s="485">
        <v>2</v>
      </c>
      <c r="E170" s="485">
        <v>0</v>
      </c>
      <c r="F170" s="485">
        <v>0</v>
      </c>
      <c r="G170" s="485">
        <v>0</v>
      </c>
      <c r="H170" s="495">
        <v>0</v>
      </c>
      <c r="I170" s="485">
        <v>0</v>
      </c>
      <c r="J170" s="485">
        <v>2</v>
      </c>
      <c r="K170" s="485">
        <v>1</v>
      </c>
      <c r="L170" s="485">
        <v>1</v>
      </c>
      <c r="M170" s="485">
        <v>4</v>
      </c>
      <c r="N170" s="485">
        <v>4</v>
      </c>
      <c r="O170" s="485">
        <v>0</v>
      </c>
      <c r="P170" s="485">
        <v>2</v>
      </c>
      <c r="Q170" s="484"/>
      <c r="R170" s="484"/>
      <c r="S170" s="557" t="s">
        <v>123</v>
      </c>
      <c r="T170" s="485">
        <v>0</v>
      </c>
      <c r="U170" s="485">
        <v>109</v>
      </c>
      <c r="V170" s="485">
        <v>124</v>
      </c>
      <c r="W170" s="485">
        <v>68</v>
      </c>
      <c r="X170" s="558">
        <f t="shared" si="61"/>
        <v>24</v>
      </c>
      <c r="Y170" s="487">
        <f t="shared" si="62"/>
        <v>8.6021505376344093E-2</v>
      </c>
      <c r="Z170" s="486">
        <f t="shared" si="63"/>
        <v>14</v>
      </c>
      <c r="AA170" s="487">
        <f t="shared" si="64"/>
        <v>7.0707070707070704E-2</v>
      </c>
      <c r="AB170" s="486" t="s">
        <v>116</v>
      </c>
      <c r="AC170" s="487" t="s">
        <v>116</v>
      </c>
      <c r="AD170" s="486">
        <f t="shared" si="65"/>
        <v>301</v>
      </c>
      <c r="AE170" s="489">
        <f t="shared" si="66"/>
        <v>0.48392282958199356</v>
      </c>
      <c r="AF170" s="488">
        <f t="shared" si="67"/>
        <v>339</v>
      </c>
      <c r="AG170" s="559">
        <f t="shared" ref="AG170:AG182" si="68">AF249/AF$262</f>
        <v>0.24971031286210893</v>
      </c>
      <c r="AH170" s="560" t="s">
        <v>115</v>
      </c>
      <c r="AI170" s="470"/>
      <c r="AJ170" s="470"/>
      <c r="AK170" s="471"/>
    </row>
    <row r="171" spans="1:42">
      <c r="A171" s="493" t="s">
        <v>119</v>
      </c>
      <c r="B171" s="495">
        <v>3</v>
      </c>
      <c r="C171" s="495">
        <v>4</v>
      </c>
      <c r="D171" s="485">
        <v>0</v>
      </c>
      <c r="E171" s="485">
        <v>2</v>
      </c>
      <c r="F171" s="485">
        <v>0</v>
      </c>
      <c r="G171" s="485">
        <v>0</v>
      </c>
      <c r="H171" s="495">
        <v>0</v>
      </c>
      <c r="I171" s="485">
        <v>0</v>
      </c>
      <c r="J171" s="485">
        <v>0</v>
      </c>
      <c r="K171" s="485">
        <v>0</v>
      </c>
      <c r="L171" s="485">
        <v>0</v>
      </c>
      <c r="M171" s="485">
        <v>0</v>
      </c>
      <c r="N171" s="485">
        <v>0</v>
      </c>
      <c r="O171" s="485">
        <v>0</v>
      </c>
      <c r="P171" s="485">
        <v>0</v>
      </c>
      <c r="Q171" s="484"/>
      <c r="R171" s="484"/>
      <c r="S171" s="557" t="s">
        <v>123</v>
      </c>
      <c r="T171" s="485">
        <v>0</v>
      </c>
      <c r="U171" s="485">
        <v>25</v>
      </c>
      <c r="V171" s="485">
        <v>24</v>
      </c>
      <c r="W171" s="485">
        <v>14</v>
      </c>
      <c r="X171" s="558">
        <f t="shared" si="61"/>
        <v>11</v>
      </c>
      <c r="Y171" s="487">
        <f t="shared" si="62"/>
        <v>3.9426523297491037E-2</v>
      </c>
      <c r="Z171" s="486">
        <f t="shared" si="63"/>
        <v>0</v>
      </c>
      <c r="AA171" s="487">
        <f t="shared" si="64"/>
        <v>0</v>
      </c>
      <c r="AB171" s="486" t="s">
        <v>116</v>
      </c>
      <c r="AC171" s="487" t="s">
        <v>116</v>
      </c>
      <c r="AD171" s="486">
        <f t="shared" si="65"/>
        <v>63</v>
      </c>
      <c r="AE171" s="489">
        <f t="shared" si="66"/>
        <v>0.10128617363344052</v>
      </c>
      <c r="AF171" s="488">
        <f t="shared" si="67"/>
        <v>74</v>
      </c>
      <c r="AG171" s="559">
        <f t="shared" si="68"/>
        <v>0.11239860950173812</v>
      </c>
      <c r="AH171" s="560" t="s">
        <v>117</v>
      </c>
      <c r="AI171" s="470"/>
      <c r="AJ171" s="470"/>
      <c r="AK171" s="471"/>
      <c r="AL171" s="10" t="s">
        <v>154</v>
      </c>
      <c r="AM171" s="10" t="s">
        <v>175</v>
      </c>
    </row>
    <row r="172" spans="1:42">
      <c r="A172" s="493" t="s">
        <v>120</v>
      </c>
      <c r="B172" s="535">
        <v>0</v>
      </c>
      <c r="C172" s="535">
        <v>0</v>
      </c>
      <c r="D172" s="485">
        <v>0</v>
      </c>
      <c r="E172" s="485">
        <v>0</v>
      </c>
      <c r="F172" s="485">
        <v>0</v>
      </c>
      <c r="G172" s="485">
        <v>0</v>
      </c>
      <c r="H172" s="495">
        <v>0</v>
      </c>
      <c r="I172" s="485">
        <v>0</v>
      </c>
      <c r="J172" s="485">
        <v>0</v>
      </c>
      <c r="K172" s="485">
        <v>0</v>
      </c>
      <c r="L172" s="485">
        <v>0</v>
      </c>
      <c r="M172" s="485">
        <v>0</v>
      </c>
      <c r="N172" s="485">
        <v>0</v>
      </c>
      <c r="O172" s="485">
        <v>0</v>
      </c>
      <c r="P172" s="485">
        <v>0</v>
      </c>
      <c r="Q172" s="484"/>
      <c r="R172" s="484"/>
      <c r="S172" s="557">
        <v>0</v>
      </c>
      <c r="T172" s="485">
        <v>0</v>
      </c>
      <c r="U172" s="485">
        <v>2</v>
      </c>
      <c r="V172" s="485">
        <v>6</v>
      </c>
      <c r="W172" s="485">
        <v>5</v>
      </c>
      <c r="X172" s="558">
        <f t="shared" si="61"/>
        <v>4</v>
      </c>
      <c r="Y172" s="487">
        <f t="shared" si="62"/>
        <v>1.4336917562724014E-2</v>
      </c>
      <c r="Z172" s="486">
        <f t="shared" si="63"/>
        <v>0</v>
      </c>
      <c r="AA172" s="487">
        <f t="shared" si="64"/>
        <v>0</v>
      </c>
      <c r="AB172" s="486" t="s">
        <v>116</v>
      </c>
      <c r="AC172" s="487" t="s">
        <v>116</v>
      </c>
      <c r="AD172" s="486">
        <f t="shared" si="65"/>
        <v>13</v>
      </c>
      <c r="AE172" s="489">
        <f t="shared" si="66"/>
        <v>2.0900321543408359E-2</v>
      </c>
      <c r="AF172" s="488">
        <f t="shared" si="67"/>
        <v>17</v>
      </c>
      <c r="AG172" s="559">
        <f t="shared" si="68"/>
        <v>4.287369640787949E-2</v>
      </c>
      <c r="AH172" s="561" t="s">
        <v>118</v>
      </c>
      <c r="AI172" s="470"/>
      <c r="AJ172" s="470"/>
      <c r="AK172" s="471"/>
      <c r="AL172" s="10">
        <f>Z251</f>
        <v>2</v>
      </c>
      <c r="AM172" s="10">
        <v>0</v>
      </c>
    </row>
    <row r="173" spans="1:42">
      <c r="A173" s="493" t="s">
        <v>121</v>
      </c>
      <c r="B173" s="535">
        <v>0</v>
      </c>
      <c r="C173" s="535">
        <v>0</v>
      </c>
      <c r="D173" s="485">
        <v>0</v>
      </c>
      <c r="E173" s="485">
        <v>0</v>
      </c>
      <c r="F173" s="485">
        <v>0</v>
      </c>
      <c r="G173" s="485">
        <v>0</v>
      </c>
      <c r="H173" s="495">
        <v>0</v>
      </c>
      <c r="I173" s="485">
        <v>0</v>
      </c>
      <c r="J173" s="485">
        <v>0</v>
      </c>
      <c r="K173" s="485">
        <v>0</v>
      </c>
      <c r="L173" s="485">
        <v>0</v>
      </c>
      <c r="M173" s="485">
        <v>0</v>
      </c>
      <c r="N173" s="485">
        <v>0</v>
      </c>
      <c r="O173" s="485">
        <v>0</v>
      </c>
      <c r="P173" s="485">
        <v>0</v>
      </c>
      <c r="Q173" s="485"/>
      <c r="R173" s="485"/>
      <c r="S173" s="550">
        <v>0</v>
      </c>
      <c r="T173" s="485">
        <v>0</v>
      </c>
      <c r="U173" s="485">
        <v>1</v>
      </c>
      <c r="V173" s="485">
        <v>4</v>
      </c>
      <c r="W173" s="485">
        <v>3</v>
      </c>
      <c r="X173" s="558">
        <f t="shared" si="61"/>
        <v>3</v>
      </c>
      <c r="Y173" s="487">
        <f t="shared" si="62"/>
        <v>1.0752688172043012E-2</v>
      </c>
      <c r="Z173" s="486">
        <f t="shared" si="63"/>
        <v>0</v>
      </c>
      <c r="AA173" s="487">
        <f t="shared" si="64"/>
        <v>0</v>
      </c>
      <c r="AB173" s="486" t="s">
        <v>116</v>
      </c>
      <c r="AC173" s="487" t="s">
        <v>116</v>
      </c>
      <c r="AD173" s="486">
        <f t="shared" si="65"/>
        <v>8</v>
      </c>
      <c r="AE173" s="489">
        <f t="shared" si="66"/>
        <v>1.2861736334405145E-2</v>
      </c>
      <c r="AF173" s="488">
        <f t="shared" si="67"/>
        <v>11</v>
      </c>
      <c r="AG173" s="559">
        <f t="shared" si="68"/>
        <v>6.9524913093858637E-2</v>
      </c>
      <c r="AH173" s="561" t="s">
        <v>119</v>
      </c>
      <c r="AI173" s="470"/>
      <c r="AJ173" s="470"/>
      <c r="AK173" s="471"/>
    </row>
    <row r="174" spans="1:42">
      <c r="A174" s="493" t="s">
        <v>122</v>
      </c>
      <c r="B174" s="535">
        <v>0</v>
      </c>
      <c r="C174" s="495">
        <v>0</v>
      </c>
      <c r="D174" s="485">
        <v>0</v>
      </c>
      <c r="E174" s="485">
        <v>0</v>
      </c>
      <c r="F174" s="485">
        <v>0</v>
      </c>
      <c r="G174" s="485">
        <v>0</v>
      </c>
      <c r="H174" s="495">
        <v>0</v>
      </c>
      <c r="I174" s="485">
        <v>0</v>
      </c>
      <c r="J174" s="485">
        <v>0</v>
      </c>
      <c r="K174" s="485">
        <v>0</v>
      </c>
      <c r="L174" s="485">
        <v>0</v>
      </c>
      <c r="M174" s="485">
        <v>0</v>
      </c>
      <c r="N174" s="485">
        <v>0</v>
      </c>
      <c r="O174" s="485">
        <v>0</v>
      </c>
      <c r="P174" s="485">
        <v>0</v>
      </c>
      <c r="Q174" s="485"/>
      <c r="R174" s="485"/>
      <c r="S174" s="550">
        <v>0</v>
      </c>
      <c r="T174" s="485">
        <v>0</v>
      </c>
      <c r="U174" s="485">
        <v>1</v>
      </c>
      <c r="V174" s="485">
        <v>2</v>
      </c>
      <c r="W174" s="485">
        <v>3</v>
      </c>
      <c r="X174" s="558">
        <f t="shared" si="61"/>
        <v>0</v>
      </c>
      <c r="Y174" s="487">
        <f t="shared" si="62"/>
        <v>0</v>
      </c>
      <c r="Z174" s="486">
        <f t="shared" si="63"/>
        <v>0</v>
      </c>
      <c r="AA174" s="487">
        <f t="shared" si="64"/>
        <v>0</v>
      </c>
      <c r="AB174" s="486" t="s">
        <v>116</v>
      </c>
      <c r="AC174" s="487" t="s">
        <v>116</v>
      </c>
      <c r="AD174" s="486">
        <f t="shared" si="65"/>
        <v>6</v>
      </c>
      <c r="AE174" s="489">
        <f t="shared" si="66"/>
        <v>9.6463022508038593E-3</v>
      </c>
      <c r="AF174" s="488">
        <f t="shared" si="67"/>
        <v>6</v>
      </c>
      <c r="AG174" s="559">
        <f t="shared" si="68"/>
        <v>5.7937427578215531E-2</v>
      </c>
      <c r="AH174" s="561" t="s">
        <v>120</v>
      </c>
      <c r="AI174" s="470"/>
      <c r="AJ174" s="470"/>
      <c r="AK174" s="471"/>
    </row>
    <row r="175" spans="1:42" ht="13.5" thickBot="1">
      <c r="A175" s="31" t="s">
        <v>124</v>
      </c>
      <c r="B175" s="496">
        <v>0</v>
      </c>
      <c r="C175" s="496">
        <v>0</v>
      </c>
      <c r="D175" s="497">
        <v>0</v>
      </c>
      <c r="E175" s="497">
        <v>0</v>
      </c>
      <c r="F175" s="497">
        <v>0</v>
      </c>
      <c r="G175" s="497">
        <v>0</v>
      </c>
      <c r="H175" s="496">
        <v>0</v>
      </c>
      <c r="I175" s="497">
        <v>0</v>
      </c>
      <c r="J175" s="497">
        <v>0</v>
      </c>
      <c r="K175" s="497">
        <v>0</v>
      </c>
      <c r="L175" s="497">
        <v>0</v>
      </c>
      <c r="M175" s="497">
        <v>0</v>
      </c>
      <c r="N175" s="497">
        <v>0</v>
      </c>
      <c r="O175" s="497">
        <v>0</v>
      </c>
      <c r="P175" s="497">
        <v>0</v>
      </c>
      <c r="Q175" s="497"/>
      <c r="R175" s="497"/>
      <c r="S175" s="562">
        <v>0</v>
      </c>
      <c r="T175" s="497">
        <v>0</v>
      </c>
      <c r="U175" s="497">
        <v>0</v>
      </c>
      <c r="V175" s="497">
        <v>4</v>
      </c>
      <c r="W175" s="497">
        <v>6</v>
      </c>
      <c r="X175" s="100">
        <f t="shared" si="61"/>
        <v>2</v>
      </c>
      <c r="Y175" s="87">
        <f t="shared" si="62"/>
        <v>7.1684587813620072E-3</v>
      </c>
      <c r="Z175" s="37">
        <f t="shared" si="63"/>
        <v>0</v>
      </c>
      <c r="AA175" s="87">
        <f t="shared" si="64"/>
        <v>0</v>
      </c>
      <c r="AB175" s="37" t="s">
        <v>116</v>
      </c>
      <c r="AC175" s="87" t="s">
        <v>116</v>
      </c>
      <c r="AD175" s="33">
        <f t="shared" si="65"/>
        <v>10</v>
      </c>
      <c r="AE175" s="38">
        <f t="shared" si="66"/>
        <v>1.607717041800643E-2</v>
      </c>
      <c r="AF175" s="92">
        <f t="shared" si="67"/>
        <v>12</v>
      </c>
      <c r="AG175" s="559">
        <f t="shared" si="68"/>
        <v>0.13499420625724218</v>
      </c>
      <c r="AH175" s="561" t="s">
        <v>121</v>
      </c>
      <c r="AI175" s="470"/>
      <c r="AJ175" s="470"/>
      <c r="AK175" s="471"/>
    </row>
    <row r="176" spans="1:42">
      <c r="A176" s="26" t="s">
        <v>125</v>
      </c>
      <c r="B176" s="483">
        <v>0</v>
      </c>
      <c r="C176" s="483">
        <v>3</v>
      </c>
      <c r="D176" s="484">
        <v>0</v>
      </c>
      <c r="E176" s="484">
        <v>0</v>
      </c>
      <c r="F176" s="484">
        <v>0</v>
      </c>
      <c r="G176" s="484" t="s">
        <v>123</v>
      </c>
      <c r="H176" s="484" t="s">
        <v>123</v>
      </c>
      <c r="I176" s="484" t="s">
        <v>123</v>
      </c>
      <c r="J176" s="484" t="s">
        <v>123</v>
      </c>
      <c r="K176" s="484" t="s">
        <v>123</v>
      </c>
      <c r="L176" s="484" t="s">
        <v>123</v>
      </c>
      <c r="M176" s="484" t="s">
        <v>123</v>
      </c>
      <c r="N176" s="484" t="s">
        <v>123</v>
      </c>
      <c r="O176" s="484" t="s">
        <v>123</v>
      </c>
      <c r="P176" s="484" t="s">
        <v>123</v>
      </c>
      <c r="Q176" s="484"/>
      <c r="R176" s="484"/>
      <c r="S176" s="557" t="s">
        <v>123</v>
      </c>
      <c r="T176" s="484" t="s">
        <v>123</v>
      </c>
      <c r="U176" s="484">
        <v>1</v>
      </c>
      <c r="V176" s="484">
        <v>11</v>
      </c>
      <c r="W176" s="484">
        <v>15</v>
      </c>
      <c r="X176" s="563">
        <f t="shared" si="61"/>
        <v>7</v>
      </c>
      <c r="Y176" s="30">
        <f t="shared" si="62"/>
        <v>2.5089605734767026E-2</v>
      </c>
      <c r="Z176" s="27">
        <f t="shared" si="63"/>
        <v>0</v>
      </c>
      <c r="AA176" s="30">
        <f t="shared" si="64"/>
        <v>0</v>
      </c>
      <c r="AB176" s="27" t="s">
        <v>116</v>
      </c>
      <c r="AC176" s="30" t="s">
        <v>116</v>
      </c>
      <c r="AD176" s="27">
        <f t="shared" si="65"/>
        <v>27</v>
      </c>
      <c r="AE176" s="41">
        <f t="shared" si="66"/>
        <v>4.3408360128617367E-2</v>
      </c>
      <c r="AF176" s="503">
        <f t="shared" si="67"/>
        <v>34</v>
      </c>
      <c r="AG176" s="559">
        <f t="shared" si="68"/>
        <v>8.2271147161066052E-2</v>
      </c>
      <c r="AH176" s="561" t="s">
        <v>122</v>
      </c>
      <c r="AI176" s="470"/>
      <c r="AJ176" s="470"/>
      <c r="AK176" s="471"/>
    </row>
    <row r="177" spans="1:41" ht="13.5" thickBot="1">
      <c r="A177" s="493" t="s">
        <v>126</v>
      </c>
      <c r="B177" s="483">
        <v>0</v>
      </c>
      <c r="C177" s="483">
        <v>1</v>
      </c>
      <c r="D177" s="484">
        <v>0</v>
      </c>
      <c r="E177" s="484">
        <v>0</v>
      </c>
      <c r="F177" s="485">
        <v>0</v>
      </c>
      <c r="G177" s="484" t="s">
        <v>123</v>
      </c>
      <c r="H177" s="484" t="s">
        <v>123</v>
      </c>
      <c r="I177" s="484" t="s">
        <v>123</v>
      </c>
      <c r="J177" s="484" t="s">
        <v>123</v>
      </c>
      <c r="K177" s="484" t="s">
        <v>123</v>
      </c>
      <c r="L177" s="484" t="s">
        <v>123</v>
      </c>
      <c r="M177" s="484" t="s">
        <v>123</v>
      </c>
      <c r="N177" s="484" t="s">
        <v>123</v>
      </c>
      <c r="O177" s="484" t="s">
        <v>123</v>
      </c>
      <c r="P177" s="484" t="s">
        <v>123</v>
      </c>
      <c r="Q177" s="484"/>
      <c r="R177" s="484"/>
      <c r="S177" s="557" t="s">
        <v>123</v>
      </c>
      <c r="T177" s="484" t="s">
        <v>123</v>
      </c>
      <c r="U177" s="484">
        <v>0</v>
      </c>
      <c r="V177" s="484">
        <v>0</v>
      </c>
      <c r="W177" s="484">
        <v>1</v>
      </c>
      <c r="X177" s="558">
        <f t="shared" si="61"/>
        <v>5</v>
      </c>
      <c r="Y177" s="487">
        <f t="shared" si="62"/>
        <v>1.7921146953405017E-2</v>
      </c>
      <c r="Z177" s="486">
        <f t="shared" si="63"/>
        <v>0</v>
      </c>
      <c r="AA177" s="487">
        <f t="shared" si="64"/>
        <v>0</v>
      </c>
      <c r="AB177" s="486" t="s">
        <v>116</v>
      </c>
      <c r="AC177" s="487" t="s">
        <v>116</v>
      </c>
      <c r="AD177" s="486">
        <f t="shared" si="65"/>
        <v>1</v>
      </c>
      <c r="AE177" s="489">
        <f t="shared" si="66"/>
        <v>1.6077170418006431E-3</v>
      </c>
      <c r="AF177" s="488">
        <f t="shared" si="67"/>
        <v>6</v>
      </c>
      <c r="AG177" s="125">
        <f t="shared" si="68"/>
        <v>3.7079953650057937E-2</v>
      </c>
      <c r="AH177" s="564" t="s">
        <v>124</v>
      </c>
      <c r="AI177" s="565"/>
      <c r="AJ177" s="565"/>
      <c r="AK177" s="126"/>
    </row>
    <row r="178" spans="1:41">
      <c r="A178" s="493" t="s">
        <v>127</v>
      </c>
      <c r="B178" s="483">
        <v>0</v>
      </c>
      <c r="C178" s="483">
        <v>0</v>
      </c>
      <c r="D178" s="484" t="s">
        <v>123</v>
      </c>
      <c r="E178" s="484">
        <v>0</v>
      </c>
      <c r="F178" s="484" t="s">
        <v>123</v>
      </c>
      <c r="G178" s="484" t="s">
        <v>123</v>
      </c>
      <c r="H178" s="484" t="s">
        <v>123</v>
      </c>
      <c r="I178" s="484" t="s">
        <v>123</v>
      </c>
      <c r="J178" s="484" t="s">
        <v>123</v>
      </c>
      <c r="K178" s="484" t="s">
        <v>123</v>
      </c>
      <c r="L178" s="484" t="s">
        <v>123</v>
      </c>
      <c r="M178" s="484" t="s">
        <v>123</v>
      </c>
      <c r="N178" s="484" t="s">
        <v>123</v>
      </c>
      <c r="O178" s="484" t="s">
        <v>123</v>
      </c>
      <c r="P178" s="484" t="s">
        <v>123</v>
      </c>
      <c r="Q178" s="484"/>
      <c r="R178" s="484"/>
      <c r="S178" s="557" t="s">
        <v>123</v>
      </c>
      <c r="T178" s="484" t="s">
        <v>123</v>
      </c>
      <c r="U178" s="484">
        <v>0</v>
      </c>
      <c r="V178" s="484">
        <v>0</v>
      </c>
      <c r="W178" s="484">
        <v>1</v>
      </c>
      <c r="X178" s="558">
        <f t="shared" si="61"/>
        <v>2</v>
      </c>
      <c r="Y178" s="487">
        <f t="shared" si="62"/>
        <v>7.1684587813620072E-3</v>
      </c>
      <c r="Z178" s="486">
        <f t="shared" si="63"/>
        <v>0</v>
      </c>
      <c r="AA178" s="487">
        <f t="shared" si="64"/>
        <v>0</v>
      </c>
      <c r="AB178" s="486" t="s">
        <v>116</v>
      </c>
      <c r="AC178" s="487" t="s">
        <v>116</v>
      </c>
      <c r="AD178" s="486">
        <f t="shared" si="65"/>
        <v>1</v>
      </c>
      <c r="AE178" s="489">
        <f t="shared" si="66"/>
        <v>1.6077170418006431E-3</v>
      </c>
      <c r="AF178" s="488">
        <f t="shared" si="67"/>
        <v>3</v>
      </c>
      <c r="AG178" s="566">
        <f t="shared" si="68"/>
        <v>0.15990730011587487</v>
      </c>
      <c r="AH178" s="567" t="s">
        <v>125</v>
      </c>
      <c r="AI178" s="568"/>
      <c r="AJ178" s="568"/>
      <c r="AK178" s="569"/>
    </row>
    <row r="179" spans="1:41">
      <c r="A179" s="493" t="s">
        <v>128</v>
      </c>
      <c r="B179" s="483">
        <v>0</v>
      </c>
      <c r="C179" s="483">
        <v>0</v>
      </c>
      <c r="D179" s="484" t="s">
        <v>123</v>
      </c>
      <c r="E179" s="484">
        <v>0</v>
      </c>
      <c r="F179" s="484" t="s">
        <v>123</v>
      </c>
      <c r="G179" s="484" t="s">
        <v>123</v>
      </c>
      <c r="H179" s="484" t="s">
        <v>123</v>
      </c>
      <c r="I179" s="484" t="s">
        <v>123</v>
      </c>
      <c r="J179" s="484" t="s">
        <v>123</v>
      </c>
      <c r="K179" s="484" t="s">
        <v>123</v>
      </c>
      <c r="L179" s="484" t="s">
        <v>123</v>
      </c>
      <c r="M179" s="484" t="s">
        <v>123</v>
      </c>
      <c r="N179" s="484" t="s">
        <v>123</v>
      </c>
      <c r="O179" s="484" t="s">
        <v>123</v>
      </c>
      <c r="P179" s="484" t="s">
        <v>123</v>
      </c>
      <c r="Q179" s="484"/>
      <c r="R179" s="484"/>
      <c r="S179" s="557" t="s">
        <v>123</v>
      </c>
      <c r="T179" s="484" t="s">
        <v>123</v>
      </c>
      <c r="U179" s="484">
        <v>0</v>
      </c>
      <c r="V179" s="484">
        <v>0</v>
      </c>
      <c r="W179" s="484">
        <v>1</v>
      </c>
      <c r="X179" s="558">
        <f t="shared" si="61"/>
        <v>0</v>
      </c>
      <c r="Y179" s="487">
        <f t="shared" si="62"/>
        <v>0</v>
      </c>
      <c r="Z179" s="486">
        <f t="shared" si="63"/>
        <v>0</v>
      </c>
      <c r="AA179" s="487">
        <f t="shared" si="64"/>
        <v>0</v>
      </c>
      <c r="AB179" s="486" t="s">
        <v>116</v>
      </c>
      <c r="AC179" s="487" t="s">
        <v>116</v>
      </c>
      <c r="AD179" s="486">
        <f t="shared" si="65"/>
        <v>1</v>
      </c>
      <c r="AE179" s="489">
        <f t="shared" si="66"/>
        <v>1.6077170418006431E-3</v>
      </c>
      <c r="AF179" s="488">
        <f t="shared" si="67"/>
        <v>1</v>
      </c>
      <c r="AG179" s="559">
        <f t="shared" si="68"/>
        <v>3.0706836616454229E-2</v>
      </c>
      <c r="AH179" s="560" t="s">
        <v>126</v>
      </c>
      <c r="AI179" s="470"/>
      <c r="AJ179" s="470"/>
      <c r="AK179" s="471"/>
    </row>
    <row r="180" spans="1:41" ht="13.5" thickBot="1">
      <c r="A180" s="507" t="s">
        <v>129</v>
      </c>
      <c r="B180" s="483">
        <v>0</v>
      </c>
      <c r="C180" s="483">
        <v>0</v>
      </c>
      <c r="D180" s="484" t="s">
        <v>123</v>
      </c>
      <c r="E180" s="484">
        <v>0</v>
      </c>
      <c r="F180" s="484" t="s">
        <v>123</v>
      </c>
      <c r="G180" s="484" t="s">
        <v>123</v>
      </c>
      <c r="H180" s="484" t="s">
        <v>123</v>
      </c>
      <c r="I180" s="484" t="s">
        <v>123</v>
      </c>
      <c r="J180" s="484" t="s">
        <v>123</v>
      </c>
      <c r="K180" s="484" t="s">
        <v>123</v>
      </c>
      <c r="L180" s="484" t="s">
        <v>123</v>
      </c>
      <c r="M180" s="484" t="s">
        <v>123</v>
      </c>
      <c r="N180" s="484" t="s">
        <v>123</v>
      </c>
      <c r="O180" s="484" t="s">
        <v>123</v>
      </c>
      <c r="P180" s="484" t="s">
        <v>123</v>
      </c>
      <c r="Q180" s="484"/>
      <c r="R180" s="484"/>
      <c r="S180" s="557" t="s">
        <v>123</v>
      </c>
      <c r="T180" s="484" t="s">
        <v>123</v>
      </c>
      <c r="U180" s="484">
        <v>0</v>
      </c>
      <c r="V180" s="484">
        <v>0</v>
      </c>
      <c r="W180" s="484">
        <v>0</v>
      </c>
      <c r="X180" s="558">
        <f t="shared" si="61"/>
        <v>0</v>
      </c>
      <c r="Y180" s="487">
        <f t="shared" si="62"/>
        <v>0</v>
      </c>
      <c r="Z180" s="486">
        <f t="shared" si="63"/>
        <v>0</v>
      </c>
      <c r="AA180" s="487">
        <f t="shared" si="64"/>
        <v>0</v>
      </c>
      <c r="AB180" s="486" t="s">
        <v>116</v>
      </c>
      <c r="AC180" s="487" t="s">
        <v>116</v>
      </c>
      <c r="AD180" s="486">
        <f t="shared" si="65"/>
        <v>0</v>
      </c>
      <c r="AE180" s="489">
        <f t="shared" si="66"/>
        <v>0</v>
      </c>
      <c r="AF180" s="488">
        <f t="shared" si="67"/>
        <v>0</v>
      </c>
      <c r="AG180" s="559">
        <f t="shared" si="68"/>
        <v>2.0278099652375436E-2</v>
      </c>
      <c r="AH180" s="560" t="s">
        <v>127</v>
      </c>
      <c r="AI180" s="470"/>
      <c r="AJ180" s="470"/>
      <c r="AK180" s="471"/>
    </row>
    <row r="181" spans="1:41" ht="13.5" thickBot="1">
      <c r="A181" s="48" t="s">
        <v>103</v>
      </c>
      <c r="B181" s="49">
        <f>SUM(B168:B180)</f>
        <v>93</v>
      </c>
      <c r="C181" s="49">
        <f>SUM(C168:C180)</f>
        <v>93</v>
      </c>
      <c r="D181" s="49">
        <f>SUM(D168:D180)</f>
        <v>14</v>
      </c>
      <c r="E181" s="49">
        <f>SUM(E168:E180)</f>
        <v>5</v>
      </c>
      <c r="F181" s="49">
        <f>SUM(F168:F180)</f>
        <v>0</v>
      </c>
      <c r="G181" s="49">
        <f t="shared" ref="G181:M181" si="69">SUM(G168:G180)</f>
        <v>5</v>
      </c>
      <c r="H181" s="49">
        <f t="shared" si="69"/>
        <v>11</v>
      </c>
      <c r="I181" s="49">
        <f t="shared" si="69"/>
        <v>17</v>
      </c>
      <c r="J181" s="49">
        <f t="shared" si="69"/>
        <v>9</v>
      </c>
      <c r="K181" s="49">
        <f t="shared" si="69"/>
        <v>14</v>
      </c>
      <c r="L181" s="49">
        <f t="shared" si="69"/>
        <v>19</v>
      </c>
      <c r="M181" s="49">
        <f t="shared" si="69"/>
        <v>42</v>
      </c>
      <c r="N181" s="49">
        <f>SUM(N168:N180)</f>
        <v>38</v>
      </c>
      <c r="O181" s="49">
        <f t="shared" ref="O181:AA181" si="70">SUM(O168:O180)</f>
        <v>20</v>
      </c>
      <c r="P181" s="49">
        <f>SUM(P168:P180)</f>
        <v>23</v>
      </c>
      <c r="Q181" s="49"/>
      <c r="R181" s="49"/>
      <c r="S181" s="106">
        <f t="shared" si="70"/>
        <v>0</v>
      </c>
      <c r="T181" s="49">
        <f t="shared" si="70"/>
        <v>0</v>
      </c>
      <c r="U181" s="49">
        <f t="shared" si="70"/>
        <v>188</v>
      </c>
      <c r="V181" s="49">
        <f t="shared" si="70"/>
        <v>241</v>
      </c>
      <c r="W181" s="49">
        <f t="shared" si="70"/>
        <v>193</v>
      </c>
      <c r="X181" s="51">
        <f t="shared" si="70"/>
        <v>279</v>
      </c>
      <c r="Y181" s="52">
        <f t="shared" si="70"/>
        <v>1</v>
      </c>
      <c r="Z181" s="51">
        <f t="shared" si="70"/>
        <v>198</v>
      </c>
      <c r="AA181" s="52">
        <f t="shared" si="70"/>
        <v>1</v>
      </c>
      <c r="AB181" s="51" t="s">
        <v>123</v>
      </c>
      <c r="AC181" s="52">
        <f>SUM(AC168:AC180)</f>
        <v>0</v>
      </c>
      <c r="AD181" s="51">
        <f>SUM(AD168:AD180)</f>
        <v>622</v>
      </c>
      <c r="AE181" s="52">
        <f>SUM(AE168:AE180)</f>
        <v>0.99999999999999989</v>
      </c>
      <c r="AF181" s="51">
        <f>SUM(AF168:AF180)</f>
        <v>1099</v>
      </c>
      <c r="AG181" s="559">
        <f t="shared" si="68"/>
        <v>1.7381228273464658E-3</v>
      </c>
      <c r="AH181" s="560" t="s">
        <v>128</v>
      </c>
      <c r="AI181" s="470"/>
      <c r="AJ181" s="470"/>
      <c r="AK181" s="471"/>
    </row>
    <row r="182" spans="1:41" ht="13.5" thickBot="1">
      <c r="A182" s="58" t="s">
        <v>130</v>
      </c>
      <c r="B182" s="107"/>
      <c r="C182" s="107"/>
      <c r="D182" s="108" t="s">
        <v>176</v>
      </c>
      <c r="E182" s="109"/>
      <c r="F182" s="60">
        <v>1.5</v>
      </c>
      <c r="G182" s="60">
        <v>1.4</v>
      </c>
      <c r="H182" s="60">
        <v>1.6</v>
      </c>
      <c r="I182" s="61">
        <v>1.4</v>
      </c>
      <c r="J182" s="61">
        <v>1.2</v>
      </c>
      <c r="K182" s="61">
        <v>1.1000000000000001</v>
      </c>
      <c r="L182" s="61">
        <v>1.5</v>
      </c>
      <c r="M182" s="61">
        <v>1.7</v>
      </c>
      <c r="N182" s="61">
        <v>1.6</v>
      </c>
      <c r="O182" s="61">
        <v>1.5</v>
      </c>
      <c r="P182" s="61">
        <v>1.4</v>
      </c>
      <c r="Q182" s="61"/>
      <c r="R182" s="61"/>
      <c r="S182" s="110">
        <v>1.1000000000000001</v>
      </c>
      <c r="T182" s="61">
        <v>1.6</v>
      </c>
      <c r="U182" s="10"/>
      <c r="V182" s="111" t="s">
        <v>177</v>
      </c>
      <c r="X182" s="80"/>
      <c r="Y182" s="81"/>
      <c r="Z182" s="81"/>
      <c r="AA182" s="81"/>
      <c r="AB182" s="81"/>
      <c r="AC182" s="81"/>
      <c r="AD182" s="82" t="s">
        <v>131</v>
      </c>
      <c r="AE182" s="82" t="s">
        <v>132</v>
      </c>
      <c r="AF182" s="83" t="s">
        <v>133</v>
      </c>
      <c r="AG182" s="559">
        <f t="shared" si="68"/>
        <v>5.7937427578215526E-4</v>
      </c>
      <c r="AH182" s="570" t="s">
        <v>129</v>
      </c>
      <c r="AI182" s="571"/>
      <c r="AJ182" s="571"/>
      <c r="AK182" s="572"/>
    </row>
    <row r="183" spans="1:41" ht="13.5" thickBot="1">
      <c r="A183" s="69">
        <f>SUM(B182:T182)</f>
        <v>18.600000000000001</v>
      </c>
      <c r="C183" s="114" t="s">
        <v>178</v>
      </c>
      <c r="D183" s="115"/>
      <c r="E183" s="116"/>
      <c r="F183" s="7"/>
      <c r="H183" s="70"/>
      <c r="I183" s="71"/>
      <c r="J183" s="70"/>
      <c r="K183" s="7"/>
      <c r="O183" s="10"/>
      <c r="P183" s="10"/>
      <c r="Q183" s="10"/>
      <c r="R183" s="10"/>
      <c r="S183" s="117" t="s">
        <v>179</v>
      </c>
      <c r="T183" s="10"/>
      <c r="U183" s="10"/>
      <c r="X183" s="515">
        <v>2018</v>
      </c>
      <c r="Y183" s="516" t="s">
        <v>135</v>
      </c>
      <c r="Z183" s="517"/>
      <c r="AA183" s="517"/>
      <c r="AB183" s="517" t="s">
        <v>136</v>
      </c>
      <c r="AC183" s="516" t="s">
        <v>137</v>
      </c>
      <c r="AD183" s="64" t="s">
        <v>138</v>
      </c>
      <c r="AE183" s="64" t="s">
        <v>139</v>
      </c>
      <c r="AF183" s="65" t="s">
        <v>138</v>
      </c>
      <c r="AG183" s="128">
        <f>SUM(AG170:AG182)</f>
        <v>0.99999999999999989</v>
      </c>
      <c r="AH183" s="55"/>
      <c r="AI183" s="56"/>
      <c r="AJ183" s="56"/>
      <c r="AK183" s="56"/>
    </row>
    <row r="184" spans="1:41">
      <c r="A184" s="118">
        <f>AVERAGE(A183,A210,A237,A264,A290,A317,A344,A371)</f>
        <v>21.268750000000001</v>
      </c>
      <c r="O184" s="10"/>
      <c r="P184" s="10"/>
      <c r="Q184" s="10"/>
      <c r="R184" s="10"/>
      <c r="S184" s="10"/>
      <c r="T184" s="10"/>
      <c r="U184" s="10"/>
      <c r="X184" s="73" t="s">
        <v>141</v>
      </c>
      <c r="Y184" s="74"/>
      <c r="Z184" s="74"/>
      <c r="AA184" s="74"/>
      <c r="AB184" s="520" t="e">
        <f>SUM(AD184,AF184)/SUM(AD105:AG105)</f>
        <v>#DIV/0!</v>
      </c>
      <c r="AC184" s="520" t="e">
        <f>SUM(AE184,AG105)/SUM(AD105:AG105)</f>
        <v>#DIV/0!</v>
      </c>
      <c r="AD184" s="521">
        <f>SUM(X168:X171)</f>
        <v>256</v>
      </c>
      <c r="AE184" s="522">
        <f>SUM(X172:X180)</f>
        <v>23</v>
      </c>
      <c r="AF184" s="522">
        <v>0</v>
      </c>
      <c r="AG184" s="84" t="s">
        <v>133</v>
      </c>
      <c r="AH184" s="85" t="s">
        <v>134</v>
      </c>
      <c r="AI184" s="85"/>
      <c r="AJ184" s="85"/>
      <c r="AK184" s="86"/>
    </row>
    <row r="185" spans="1:41" ht="13.5" thickBot="1">
      <c r="A185" s="119" t="s">
        <v>180</v>
      </c>
      <c r="L185" s="10"/>
      <c r="O185" s="10"/>
      <c r="P185" s="10"/>
      <c r="Q185" s="10"/>
      <c r="R185" s="10"/>
      <c r="S185" s="10"/>
      <c r="T185" s="10"/>
      <c r="U185" s="10"/>
      <c r="X185" s="75" t="s">
        <v>143</v>
      </c>
      <c r="Y185" s="63"/>
      <c r="Z185" s="63"/>
      <c r="AA185" s="63"/>
      <c r="AB185" s="520" t="e">
        <f>SUM(AD185,AF185)/SUM(AD106:AG106)</f>
        <v>#DIV/0!</v>
      </c>
      <c r="AC185" s="520" t="e">
        <f>SUM(AE185,AG106)/SUM(AD106:AG106)</f>
        <v>#DIV/0!</v>
      </c>
      <c r="AD185" s="522">
        <f>SUM(Z168:Z171)</f>
        <v>198</v>
      </c>
      <c r="AE185" s="522">
        <f>SUM(Z172:Z180)</f>
        <v>0</v>
      </c>
      <c r="AF185" s="522">
        <v>0</v>
      </c>
      <c r="AG185" s="66" t="s">
        <v>139</v>
      </c>
      <c r="AH185" s="72" t="s">
        <v>140</v>
      </c>
      <c r="AI185" s="67"/>
      <c r="AJ185" s="67"/>
      <c r="AK185" s="68"/>
    </row>
    <row r="186" spans="1:41" ht="13.5" thickBot="1">
      <c r="L186" s="10"/>
      <c r="O186" s="10"/>
      <c r="P186" s="10"/>
      <c r="Q186" s="10"/>
      <c r="R186" s="10"/>
      <c r="S186" s="10"/>
      <c r="T186" s="10"/>
      <c r="U186" s="10"/>
      <c r="X186" s="76" t="s">
        <v>145</v>
      </c>
      <c r="Y186" s="77"/>
      <c r="Z186" s="77"/>
      <c r="AA186" s="77"/>
      <c r="AB186" s="549" t="e">
        <f>SUM(AD186,AF186)/SUM(AD107:AG107)</f>
        <v>#DIV/0!</v>
      </c>
      <c r="AC186" s="549" t="e">
        <f>SUM(AE186,AG107)/SUM(AD107:AG107)</f>
        <v>#DIV/0!</v>
      </c>
      <c r="AD186" s="527">
        <f>SUM(AD168:AD171)</f>
        <v>555</v>
      </c>
      <c r="AE186" s="541">
        <f>SUM(AD172:AD180)</f>
        <v>67</v>
      </c>
      <c r="AF186" s="527">
        <v>0</v>
      </c>
      <c r="AG186" s="522" t="s">
        <v>116</v>
      </c>
      <c r="AH186" s="523" t="s">
        <v>142</v>
      </c>
      <c r="AI186" s="524"/>
      <c r="AJ186" s="524"/>
      <c r="AK186" s="524"/>
    </row>
    <row r="187" spans="1:41">
      <c r="AG187" s="522">
        <v>0</v>
      </c>
      <c r="AH187" s="523" t="s">
        <v>144</v>
      </c>
      <c r="AI187" s="524"/>
      <c r="AJ187" s="524"/>
      <c r="AK187" s="524"/>
    </row>
    <row r="188" spans="1:41" ht="27" thickBot="1">
      <c r="A188" s="5" t="s">
        <v>181</v>
      </c>
      <c r="B188" s="5"/>
      <c r="C188" s="6"/>
      <c r="D188" s="6"/>
      <c r="E188" s="7"/>
      <c r="F188" s="7"/>
      <c r="G188" s="7"/>
      <c r="H188" s="7"/>
      <c r="I188" s="8"/>
      <c r="J188" s="7"/>
      <c r="K188" s="7"/>
      <c r="U188" s="9"/>
      <c r="AE188" s="7"/>
      <c r="AF188" s="7"/>
      <c r="AG188" s="522">
        <v>2</v>
      </c>
      <c r="AH188" s="528" t="s">
        <v>146</v>
      </c>
      <c r="AI188" s="529"/>
      <c r="AJ188" s="529"/>
      <c r="AK188" s="529"/>
    </row>
    <row r="189" spans="1:41" ht="13.5" thickBot="1">
      <c r="A189" s="11" t="s">
        <v>95</v>
      </c>
      <c r="B189" s="11"/>
      <c r="C189" s="7"/>
      <c r="D189" s="7"/>
      <c r="E189" s="7"/>
      <c r="F189" s="7"/>
      <c r="G189" s="7"/>
      <c r="H189" s="7"/>
      <c r="I189" s="7"/>
      <c r="J189" s="7"/>
      <c r="K189" s="7"/>
      <c r="AE189" s="7"/>
      <c r="AF189" s="7"/>
    </row>
    <row r="190" spans="1:41" ht="14.25" thickTop="1" thickBot="1">
      <c r="A190" s="12" t="s">
        <v>72</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c r="A191" s="456" t="s">
        <v>96</v>
      </c>
      <c r="B191" s="457" t="s">
        <v>97</v>
      </c>
      <c r="C191" s="457" t="s">
        <v>97</v>
      </c>
      <c r="D191" s="462" t="s">
        <v>97</v>
      </c>
      <c r="E191" s="462" t="s">
        <v>97</v>
      </c>
      <c r="F191" s="462" t="s">
        <v>97</v>
      </c>
      <c r="G191" s="462" t="s">
        <v>97</v>
      </c>
      <c r="H191" s="462" t="s">
        <v>97</v>
      </c>
      <c r="I191" s="462" t="s">
        <v>97</v>
      </c>
      <c r="J191" s="462" t="s">
        <v>160</v>
      </c>
      <c r="K191" s="462" t="s">
        <v>160</v>
      </c>
      <c r="L191" s="462" t="s">
        <v>160</v>
      </c>
      <c r="M191" s="462" t="s">
        <v>160</v>
      </c>
      <c r="N191" s="462" t="s">
        <v>160</v>
      </c>
      <c r="O191" s="458"/>
      <c r="P191" s="459"/>
      <c r="Q191" s="459"/>
      <c r="R191" s="459"/>
      <c r="S191" s="459"/>
      <c r="T191" s="460"/>
      <c r="U191" s="460"/>
      <c r="V191" s="460"/>
      <c r="W191" s="460"/>
      <c r="X191" s="461"/>
      <c r="Y191" s="462"/>
      <c r="Z191" s="462"/>
      <c r="AA191" s="462"/>
      <c r="AB191" s="463"/>
      <c r="AC191" s="463"/>
      <c r="AD191" s="464"/>
      <c r="AG191" s="17"/>
      <c r="AH191" s="17"/>
      <c r="AI191" s="18"/>
      <c r="AJ191" s="19"/>
      <c r="AK191" s="19"/>
      <c r="AL191" s="19"/>
      <c r="AM191" s="20"/>
      <c r="AN191" s="20"/>
      <c r="AO191" s="21"/>
    </row>
    <row r="192" spans="1:41">
      <c r="A192" s="456" t="s">
        <v>99</v>
      </c>
      <c r="B192" s="457" t="s">
        <v>161</v>
      </c>
      <c r="C192" s="457" t="s">
        <v>161</v>
      </c>
      <c r="D192" s="462" t="s">
        <v>161</v>
      </c>
      <c r="E192" s="462" t="s">
        <v>101</v>
      </c>
      <c r="F192" s="462" t="s">
        <v>161</v>
      </c>
      <c r="G192" s="462" t="s">
        <v>161</v>
      </c>
      <c r="H192" s="462" t="s">
        <v>101</v>
      </c>
      <c r="I192" s="462" t="s">
        <v>101</v>
      </c>
      <c r="J192" s="462" t="s">
        <v>161</v>
      </c>
      <c r="K192" s="462" t="s">
        <v>101</v>
      </c>
      <c r="L192" s="462" t="s">
        <v>101</v>
      </c>
      <c r="M192" s="462" t="s">
        <v>101</v>
      </c>
      <c r="N192" s="462" t="s">
        <v>101</v>
      </c>
      <c r="O192" s="465" t="s">
        <v>103</v>
      </c>
      <c r="P192" s="466"/>
      <c r="Q192" s="466"/>
      <c r="R192" s="466"/>
      <c r="S192" s="467"/>
      <c r="T192" s="467"/>
      <c r="U192" s="467"/>
      <c r="V192" s="467"/>
      <c r="W192" s="467"/>
      <c r="X192" s="468"/>
      <c r="Y192" s="469"/>
      <c r="Z192" s="469"/>
      <c r="AA192" s="470"/>
      <c r="AB192" s="470"/>
      <c r="AC192" s="470"/>
      <c r="AD192" s="471"/>
      <c r="AG192" s="460"/>
      <c r="AH192" s="460"/>
      <c r="AI192" s="461"/>
      <c r="AJ192" s="462"/>
      <c r="AK192" s="462"/>
      <c r="AL192" s="462"/>
      <c r="AM192" s="463"/>
      <c r="AN192" s="463"/>
      <c r="AO192" s="464"/>
    </row>
    <row r="193" spans="1:43" ht="13.5" thickBot="1">
      <c r="A193" s="472" t="s">
        <v>104</v>
      </c>
      <c r="B193" s="473">
        <v>10085</v>
      </c>
      <c r="C193" s="473">
        <v>10644</v>
      </c>
      <c r="D193" s="553">
        <v>10434</v>
      </c>
      <c r="E193" s="553">
        <v>10660</v>
      </c>
      <c r="F193" s="553">
        <v>10873</v>
      </c>
      <c r="G193" s="553">
        <v>10922</v>
      </c>
      <c r="H193" s="553">
        <v>10338</v>
      </c>
      <c r="I193" s="553">
        <v>10856</v>
      </c>
      <c r="J193" s="553">
        <v>9127</v>
      </c>
      <c r="K193" s="553">
        <v>8039</v>
      </c>
      <c r="L193" s="553">
        <v>8066</v>
      </c>
      <c r="M193" s="553">
        <v>4990</v>
      </c>
      <c r="N193" s="553">
        <v>5070</v>
      </c>
      <c r="O193" s="22" t="s">
        <v>105</v>
      </c>
      <c r="P193" s="474"/>
      <c r="Q193" s="474"/>
      <c r="R193" s="474"/>
      <c r="S193" s="475"/>
      <c r="T193" s="475"/>
      <c r="U193" s="475"/>
      <c r="V193" s="475"/>
      <c r="W193" s="476"/>
      <c r="X193" s="477"/>
      <c r="Y193" s="478"/>
      <c r="Z193" s="478"/>
      <c r="AA193" s="479"/>
      <c r="AB193" s="470"/>
      <c r="AC193" s="470"/>
      <c r="AD193" s="471"/>
      <c r="AG193" s="460"/>
      <c r="AH193" s="460"/>
      <c r="AI193" s="461"/>
      <c r="AJ193" s="462"/>
      <c r="AK193" s="462"/>
      <c r="AL193" s="463"/>
      <c r="AM193" s="463"/>
      <c r="AN193" s="463"/>
      <c r="AO193" s="464"/>
    </row>
    <row r="194" spans="1:43" ht="13.5" thickBot="1">
      <c r="A194" s="480" t="s">
        <v>106</v>
      </c>
      <c r="B194" s="481" t="s">
        <v>107</v>
      </c>
      <c r="C194" s="481" t="s">
        <v>107</v>
      </c>
      <c r="D194" s="556" t="s">
        <v>107</v>
      </c>
      <c r="E194" s="556" t="s">
        <v>107</v>
      </c>
      <c r="F194" s="556" t="s">
        <v>107</v>
      </c>
      <c r="G194" s="556" t="s">
        <v>107</v>
      </c>
      <c r="H194" s="556" t="s">
        <v>107</v>
      </c>
      <c r="I194" s="556" t="s">
        <v>107</v>
      </c>
      <c r="J194" s="556" t="s">
        <v>153</v>
      </c>
      <c r="K194" s="556" t="s">
        <v>113</v>
      </c>
      <c r="L194" s="556" t="s">
        <v>113</v>
      </c>
      <c r="M194" s="556" t="s">
        <v>113</v>
      </c>
      <c r="N194" s="556" t="s">
        <v>108</v>
      </c>
      <c r="O194" s="90" t="s">
        <v>108</v>
      </c>
      <c r="P194" s="91" t="s">
        <v>109</v>
      </c>
      <c r="Q194" s="284"/>
      <c r="R194" s="284"/>
      <c r="S194" s="90" t="s">
        <v>110</v>
      </c>
      <c r="T194" s="90" t="s">
        <v>111</v>
      </c>
      <c r="U194" s="90" t="s">
        <v>112</v>
      </c>
      <c r="V194" s="90" t="s">
        <v>111</v>
      </c>
      <c r="W194" s="90" t="s">
        <v>113</v>
      </c>
      <c r="X194" s="90" t="s">
        <v>109</v>
      </c>
      <c r="Y194" s="90" t="s">
        <v>114</v>
      </c>
      <c r="Z194" s="91" t="s">
        <v>111</v>
      </c>
      <c r="AA194" s="482"/>
      <c r="AB194" s="470"/>
      <c r="AC194" s="470"/>
      <c r="AD194" s="471"/>
      <c r="AG194" s="573"/>
      <c r="AH194" s="574"/>
      <c r="AI194" s="575"/>
      <c r="AJ194" s="576"/>
      <c r="AK194" s="576"/>
      <c r="AL194" s="577"/>
      <c r="AM194" s="463"/>
      <c r="AN194" s="463"/>
      <c r="AO194" s="464"/>
    </row>
    <row r="195" spans="1:43">
      <c r="A195" s="26" t="s">
        <v>115</v>
      </c>
      <c r="B195" s="483">
        <v>0</v>
      </c>
      <c r="C195" s="483">
        <v>0</v>
      </c>
      <c r="D195" s="484">
        <v>0</v>
      </c>
      <c r="E195" s="484">
        <v>0</v>
      </c>
      <c r="F195" s="484">
        <v>0</v>
      </c>
      <c r="G195" s="484">
        <v>0</v>
      </c>
      <c r="H195" s="483">
        <v>0</v>
      </c>
      <c r="I195" s="484">
        <v>0</v>
      </c>
      <c r="J195" s="484">
        <v>0</v>
      </c>
      <c r="K195" s="484">
        <v>0</v>
      </c>
      <c r="L195" s="484">
        <v>0</v>
      </c>
      <c r="M195" s="484">
        <v>36</v>
      </c>
      <c r="N195" s="578">
        <v>42</v>
      </c>
      <c r="O195" s="579">
        <f t="shared" ref="O195:O207" si="71">AA222</f>
        <v>21</v>
      </c>
      <c r="P195" s="542">
        <f t="shared" ref="P195:P207" si="72">O195/O$208</f>
        <v>0.53846153846153844</v>
      </c>
      <c r="Q195" s="542"/>
      <c r="R195" s="542"/>
      <c r="S195" s="543">
        <f t="shared" ref="S195:S207" si="73">SUM(B195:I195)</f>
        <v>0</v>
      </c>
      <c r="T195" s="542">
        <f t="shared" ref="T195:T207" si="74">S195/S$208</f>
        <v>0</v>
      </c>
      <c r="U195" s="580">
        <f t="shared" ref="U195:U207" si="75">J195</f>
        <v>0</v>
      </c>
      <c r="V195" s="581">
        <f t="shared" ref="V195:V207" si="76">U195/U$208</f>
        <v>0</v>
      </c>
      <c r="W195" s="580">
        <f>SUM(K195:M195)</f>
        <v>36</v>
      </c>
      <c r="X195" s="582">
        <f t="shared" ref="X195:X207" si="77">W195/W$208</f>
        <v>0.2857142857142857</v>
      </c>
      <c r="Y195" s="583">
        <f>SUM(B195:M195)+AA222</f>
        <v>57</v>
      </c>
      <c r="Z195" s="582">
        <f t="shared" ref="Z195:Z207" si="78">Y195/Y$208</f>
        <v>0.29533678756476683</v>
      </c>
      <c r="AA195" s="490" t="s">
        <v>115</v>
      </c>
      <c r="AB195" s="491"/>
      <c r="AC195" s="491"/>
      <c r="AD195" s="492"/>
      <c r="AG195" s="135" t="s">
        <v>111</v>
      </c>
      <c r="AH195" s="90" t="s">
        <v>113</v>
      </c>
      <c r="AI195" s="91" t="s">
        <v>109</v>
      </c>
      <c r="AJ195" s="136" t="s">
        <v>114</v>
      </c>
      <c r="AK195" s="91" t="s">
        <v>111</v>
      </c>
      <c r="AL195" s="584"/>
      <c r="AM195" s="463"/>
      <c r="AN195" s="463"/>
      <c r="AO195" s="464"/>
    </row>
    <row r="196" spans="1:43">
      <c r="A196" s="493" t="s">
        <v>117</v>
      </c>
      <c r="B196" s="495">
        <v>0</v>
      </c>
      <c r="C196" s="495">
        <v>3</v>
      </c>
      <c r="D196" s="485">
        <v>4</v>
      </c>
      <c r="E196" s="485">
        <v>8</v>
      </c>
      <c r="F196" s="485">
        <v>6</v>
      </c>
      <c r="G196" s="485">
        <v>2</v>
      </c>
      <c r="H196" s="495">
        <v>0</v>
      </c>
      <c r="I196" s="485">
        <v>0</v>
      </c>
      <c r="J196" s="485">
        <v>1</v>
      </c>
      <c r="K196" s="485">
        <v>5</v>
      </c>
      <c r="L196" s="485">
        <v>8</v>
      </c>
      <c r="M196" s="485">
        <v>12</v>
      </c>
      <c r="N196" s="585">
        <v>4</v>
      </c>
      <c r="O196" s="579">
        <f t="shared" si="71"/>
        <v>6</v>
      </c>
      <c r="P196" s="542">
        <f t="shared" si="72"/>
        <v>0.15384615384615385</v>
      </c>
      <c r="Q196" s="542"/>
      <c r="R196" s="542"/>
      <c r="S196" s="543">
        <f t="shared" si="73"/>
        <v>23</v>
      </c>
      <c r="T196" s="542">
        <f t="shared" si="74"/>
        <v>0.88461538461538458</v>
      </c>
      <c r="U196" s="580">
        <f t="shared" si="75"/>
        <v>1</v>
      </c>
      <c r="V196" s="581">
        <f t="shared" si="76"/>
        <v>0.5</v>
      </c>
      <c r="W196" s="580">
        <f t="shared" ref="W196:W207" si="79">SUM(K196:M196)</f>
        <v>25</v>
      </c>
      <c r="X196" s="582">
        <f t="shared" si="77"/>
        <v>0.1984126984126984</v>
      </c>
      <c r="Y196" s="583">
        <f t="shared" ref="Y196:Y207" si="80">SUM(B196:M196)+AA223</f>
        <v>55</v>
      </c>
      <c r="Z196" s="582">
        <f t="shared" si="78"/>
        <v>0.28497409326424872</v>
      </c>
      <c r="AA196" s="490" t="s">
        <v>117</v>
      </c>
      <c r="AB196" s="491"/>
      <c r="AC196" s="491"/>
      <c r="AD196" s="492"/>
      <c r="AE196" s="10" t="s">
        <v>154</v>
      </c>
      <c r="AG196" s="586" t="s">
        <v>116</v>
      </c>
      <c r="AH196" s="587">
        <f t="shared" ref="AH196:AH208" si="81">SUM(X275:Z275)</f>
        <v>68</v>
      </c>
      <c r="AI196" s="588">
        <f t="shared" ref="AI196:AI208" si="82">AH196/AH$209</f>
        <v>0.14078674948240166</v>
      </c>
      <c r="AJ196" s="589">
        <f t="shared" ref="AJ196:AJ208" si="83">SUM(B275:Z275,)+Z302</f>
        <v>251</v>
      </c>
      <c r="AK196" s="588">
        <f>AJ196/AJ$209</f>
        <v>0.3193384223918575</v>
      </c>
      <c r="AL196" s="560" t="s">
        <v>115</v>
      </c>
      <c r="AM196" s="463"/>
      <c r="AN196" s="463"/>
      <c r="AO196" s="464"/>
    </row>
    <row r="197" spans="1:43">
      <c r="A197" s="493" t="s">
        <v>118</v>
      </c>
      <c r="B197" s="495">
        <v>0</v>
      </c>
      <c r="C197" s="495">
        <v>3</v>
      </c>
      <c r="D197" s="485">
        <v>0</v>
      </c>
      <c r="E197" s="485">
        <v>0</v>
      </c>
      <c r="F197" s="485">
        <v>0</v>
      </c>
      <c r="G197" s="485">
        <v>0</v>
      </c>
      <c r="H197" s="495">
        <v>0</v>
      </c>
      <c r="I197" s="485">
        <v>0</v>
      </c>
      <c r="J197" s="485">
        <v>1</v>
      </c>
      <c r="K197" s="485">
        <v>8</v>
      </c>
      <c r="L197" s="485">
        <v>15</v>
      </c>
      <c r="M197" s="485">
        <v>5</v>
      </c>
      <c r="N197" s="585">
        <v>7</v>
      </c>
      <c r="O197" s="579">
        <f t="shared" si="71"/>
        <v>8</v>
      </c>
      <c r="P197" s="542">
        <f t="shared" si="72"/>
        <v>0.20512820512820512</v>
      </c>
      <c r="Q197" s="542"/>
      <c r="R197" s="542"/>
      <c r="S197" s="543">
        <f t="shared" si="73"/>
        <v>3</v>
      </c>
      <c r="T197" s="542">
        <f t="shared" si="74"/>
        <v>0.11538461538461539</v>
      </c>
      <c r="U197" s="580">
        <f t="shared" si="75"/>
        <v>1</v>
      </c>
      <c r="V197" s="581">
        <f t="shared" si="76"/>
        <v>0.5</v>
      </c>
      <c r="W197" s="580">
        <f t="shared" si="79"/>
        <v>28</v>
      </c>
      <c r="X197" s="582">
        <f t="shared" si="77"/>
        <v>0.22222222222222221</v>
      </c>
      <c r="Y197" s="583">
        <f t="shared" si="80"/>
        <v>40</v>
      </c>
      <c r="Z197" s="582">
        <f t="shared" si="78"/>
        <v>0.20725388601036268</v>
      </c>
      <c r="AA197" s="494" t="s">
        <v>118</v>
      </c>
      <c r="AB197" s="491"/>
      <c r="AC197" s="491"/>
      <c r="AD197" s="492"/>
      <c r="AG197" s="586" t="s">
        <v>116</v>
      </c>
      <c r="AH197" s="587">
        <f t="shared" si="81"/>
        <v>35</v>
      </c>
      <c r="AI197" s="588">
        <f t="shared" si="82"/>
        <v>7.2463768115942032E-2</v>
      </c>
      <c r="AJ197" s="589">
        <f t="shared" si="83"/>
        <v>86</v>
      </c>
      <c r="AK197" s="588">
        <f t="shared" ref="AK197:AK208" si="84">AJ197/AJ$209</f>
        <v>0.10941475826972011</v>
      </c>
      <c r="AL197" s="560" t="s">
        <v>117</v>
      </c>
      <c r="AM197" s="463"/>
      <c r="AN197" s="463"/>
      <c r="AO197" s="464"/>
      <c r="AP197" s="10" t="s">
        <v>154</v>
      </c>
      <c r="AQ197" s="10" t="s">
        <v>175</v>
      </c>
    </row>
    <row r="198" spans="1:43">
      <c r="A198" s="493" t="s">
        <v>119</v>
      </c>
      <c r="B198" s="495">
        <v>0</v>
      </c>
      <c r="C198" s="495">
        <v>0</v>
      </c>
      <c r="D198" s="485">
        <v>0</v>
      </c>
      <c r="E198" s="485">
        <v>0</v>
      </c>
      <c r="F198" s="485">
        <v>0</v>
      </c>
      <c r="G198" s="485">
        <v>0</v>
      </c>
      <c r="H198" s="495">
        <v>0</v>
      </c>
      <c r="I198" s="485">
        <v>0</v>
      </c>
      <c r="J198" s="485">
        <v>0</v>
      </c>
      <c r="K198" s="485">
        <v>4</v>
      </c>
      <c r="L198" s="485">
        <v>8</v>
      </c>
      <c r="M198" s="485">
        <v>0</v>
      </c>
      <c r="N198" s="585">
        <v>2</v>
      </c>
      <c r="O198" s="579">
        <f t="shared" si="71"/>
        <v>4</v>
      </c>
      <c r="P198" s="542">
        <f t="shared" si="72"/>
        <v>0.10256410256410256</v>
      </c>
      <c r="Q198" s="542"/>
      <c r="R198" s="542"/>
      <c r="S198" s="543">
        <f t="shared" si="73"/>
        <v>0</v>
      </c>
      <c r="T198" s="542">
        <f t="shared" si="74"/>
        <v>0</v>
      </c>
      <c r="U198" s="580">
        <f t="shared" si="75"/>
        <v>0</v>
      </c>
      <c r="V198" s="581">
        <f t="shared" si="76"/>
        <v>0</v>
      </c>
      <c r="W198" s="580">
        <f t="shared" si="79"/>
        <v>12</v>
      </c>
      <c r="X198" s="582">
        <f t="shared" si="77"/>
        <v>9.5238095238095233E-2</v>
      </c>
      <c r="Y198" s="583">
        <f t="shared" si="80"/>
        <v>16</v>
      </c>
      <c r="Z198" s="582">
        <f t="shared" si="78"/>
        <v>8.2901554404145081E-2</v>
      </c>
      <c r="AA198" s="494" t="s">
        <v>119</v>
      </c>
      <c r="AB198" s="491"/>
      <c r="AC198" s="491"/>
      <c r="AD198" s="492"/>
      <c r="AG198" s="586" t="s">
        <v>116</v>
      </c>
      <c r="AH198" s="587">
        <f t="shared" si="81"/>
        <v>83</v>
      </c>
      <c r="AI198" s="588">
        <f t="shared" si="82"/>
        <v>0.17184265010351968</v>
      </c>
      <c r="AJ198" s="589">
        <f t="shared" si="83"/>
        <v>94</v>
      </c>
      <c r="AK198" s="588">
        <f t="shared" si="84"/>
        <v>0.11959287531806616</v>
      </c>
      <c r="AL198" s="561" t="s">
        <v>118</v>
      </c>
      <c r="AM198" s="463"/>
      <c r="AN198" s="463"/>
      <c r="AO198" s="464"/>
      <c r="AP198" s="10">
        <f>AD277</f>
        <v>9</v>
      </c>
      <c r="AQ198" s="10">
        <v>0</v>
      </c>
    </row>
    <row r="199" spans="1:43">
      <c r="A199" s="493" t="s">
        <v>120</v>
      </c>
      <c r="B199" s="535">
        <v>0</v>
      </c>
      <c r="C199" s="535">
        <v>0</v>
      </c>
      <c r="D199" s="485">
        <v>0</v>
      </c>
      <c r="E199" s="485">
        <v>0</v>
      </c>
      <c r="F199" s="485">
        <v>0</v>
      </c>
      <c r="G199" s="485">
        <v>0</v>
      </c>
      <c r="H199" s="495">
        <v>0</v>
      </c>
      <c r="I199" s="485">
        <v>0</v>
      </c>
      <c r="J199" s="485">
        <v>0</v>
      </c>
      <c r="K199" s="485">
        <v>0</v>
      </c>
      <c r="L199" s="485">
        <v>4</v>
      </c>
      <c r="M199" s="485">
        <v>1</v>
      </c>
      <c r="N199" s="585">
        <v>4</v>
      </c>
      <c r="O199" s="579">
        <f t="shared" si="71"/>
        <v>0</v>
      </c>
      <c r="P199" s="542">
        <f t="shared" si="72"/>
        <v>0</v>
      </c>
      <c r="Q199" s="542"/>
      <c r="R199" s="542"/>
      <c r="S199" s="543">
        <f t="shared" si="73"/>
        <v>0</v>
      </c>
      <c r="T199" s="542">
        <f t="shared" si="74"/>
        <v>0</v>
      </c>
      <c r="U199" s="580">
        <f t="shared" si="75"/>
        <v>0</v>
      </c>
      <c r="V199" s="581">
        <f t="shared" si="76"/>
        <v>0</v>
      </c>
      <c r="W199" s="580">
        <f t="shared" si="79"/>
        <v>5</v>
      </c>
      <c r="X199" s="582">
        <f t="shared" si="77"/>
        <v>3.968253968253968E-2</v>
      </c>
      <c r="Y199" s="583">
        <f t="shared" si="80"/>
        <v>5</v>
      </c>
      <c r="Z199" s="582">
        <f t="shared" si="78"/>
        <v>2.5906735751295335E-2</v>
      </c>
      <c r="AA199" s="494" t="s">
        <v>120</v>
      </c>
      <c r="AB199" s="491"/>
      <c r="AC199" s="491"/>
      <c r="AD199" s="492"/>
      <c r="AG199" s="586" t="s">
        <v>116</v>
      </c>
      <c r="AH199" s="587">
        <f t="shared" si="81"/>
        <v>12</v>
      </c>
      <c r="AI199" s="588">
        <f t="shared" si="82"/>
        <v>2.4844720496894408E-2</v>
      </c>
      <c r="AJ199" s="589">
        <f t="shared" si="83"/>
        <v>20</v>
      </c>
      <c r="AK199" s="588">
        <f t="shared" si="84"/>
        <v>2.5445292620865138E-2</v>
      </c>
      <c r="AL199" s="561" t="s">
        <v>119</v>
      </c>
      <c r="AM199" s="463"/>
      <c r="AN199" s="463"/>
      <c r="AO199" s="464"/>
    </row>
    <row r="200" spans="1:43">
      <c r="A200" s="493" t="s">
        <v>121</v>
      </c>
      <c r="B200" s="535">
        <v>0</v>
      </c>
      <c r="C200" s="535">
        <v>0</v>
      </c>
      <c r="D200" s="485">
        <v>0</v>
      </c>
      <c r="E200" s="485">
        <v>0</v>
      </c>
      <c r="F200" s="485">
        <v>0</v>
      </c>
      <c r="G200" s="485">
        <v>0</v>
      </c>
      <c r="H200" s="495">
        <v>0</v>
      </c>
      <c r="I200" s="485">
        <v>0</v>
      </c>
      <c r="J200" s="485">
        <v>0</v>
      </c>
      <c r="K200" s="485">
        <v>3</v>
      </c>
      <c r="L200" s="485">
        <v>3</v>
      </c>
      <c r="M200" s="485">
        <v>1</v>
      </c>
      <c r="N200" s="585">
        <v>3</v>
      </c>
      <c r="O200" s="579">
        <f t="shared" si="71"/>
        <v>0</v>
      </c>
      <c r="P200" s="542">
        <f t="shared" si="72"/>
        <v>0</v>
      </c>
      <c r="Q200" s="542"/>
      <c r="R200" s="542"/>
      <c r="S200" s="543">
        <f t="shared" si="73"/>
        <v>0</v>
      </c>
      <c r="T200" s="542">
        <f t="shared" si="74"/>
        <v>0</v>
      </c>
      <c r="U200" s="580">
        <f t="shared" si="75"/>
        <v>0</v>
      </c>
      <c r="V200" s="581">
        <f t="shared" si="76"/>
        <v>0</v>
      </c>
      <c r="W200" s="580">
        <f t="shared" si="79"/>
        <v>7</v>
      </c>
      <c r="X200" s="582">
        <f t="shared" si="77"/>
        <v>5.5555555555555552E-2</v>
      </c>
      <c r="Y200" s="583">
        <f t="shared" si="80"/>
        <v>7</v>
      </c>
      <c r="Z200" s="582">
        <f t="shared" si="78"/>
        <v>3.6269430051813469E-2</v>
      </c>
      <c r="AA200" s="494" t="s">
        <v>121</v>
      </c>
      <c r="AB200" s="491"/>
      <c r="AC200" s="491"/>
      <c r="AD200" s="492"/>
      <c r="AG200" s="586" t="s">
        <v>116</v>
      </c>
      <c r="AH200" s="587">
        <f t="shared" si="81"/>
        <v>38</v>
      </c>
      <c r="AI200" s="588">
        <f t="shared" si="82"/>
        <v>7.8674948240165632E-2</v>
      </c>
      <c r="AJ200" s="589">
        <f t="shared" si="83"/>
        <v>63</v>
      </c>
      <c r="AK200" s="588">
        <f t="shared" si="84"/>
        <v>8.0152671755725186E-2</v>
      </c>
      <c r="AL200" s="561" t="s">
        <v>120</v>
      </c>
      <c r="AM200" s="463"/>
      <c r="AN200" s="463"/>
      <c r="AO200" s="464"/>
    </row>
    <row r="201" spans="1:43">
      <c r="A201" s="493" t="s">
        <v>122</v>
      </c>
      <c r="B201" s="535">
        <v>0</v>
      </c>
      <c r="C201" s="495">
        <v>0</v>
      </c>
      <c r="D201" s="485">
        <v>0</v>
      </c>
      <c r="E201" s="485">
        <v>0</v>
      </c>
      <c r="F201" s="485">
        <v>0</v>
      </c>
      <c r="G201" s="485">
        <v>0</v>
      </c>
      <c r="H201" s="495">
        <v>0</v>
      </c>
      <c r="I201" s="485">
        <v>0</v>
      </c>
      <c r="J201" s="485">
        <v>0</v>
      </c>
      <c r="K201" s="485">
        <v>1</v>
      </c>
      <c r="L201" s="485">
        <v>4</v>
      </c>
      <c r="M201" s="485">
        <v>0</v>
      </c>
      <c r="N201" s="585">
        <v>0</v>
      </c>
      <c r="O201" s="579">
        <f t="shared" si="71"/>
        <v>0</v>
      </c>
      <c r="P201" s="542">
        <f t="shared" si="72"/>
        <v>0</v>
      </c>
      <c r="Q201" s="542"/>
      <c r="R201" s="542"/>
      <c r="S201" s="543">
        <f t="shared" si="73"/>
        <v>0</v>
      </c>
      <c r="T201" s="542">
        <f t="shared" si="74"/>
        <v>0</v>
      </c>
      <c r="U201" s="580">
        <f t="shared" si="75"/>
        <v>0</v>
      </c>
      <c r="V201" s="581">
        <f t="shared" si="76"/>
        <v>0</v>
      </c>
      <c r="W201" s="580">
        <f t="shared" si="79"/>
        <v>5</v>
      </c>
      <c r="X201" s="582">
        <f t="shared" si="77"/>
        <v>3.968253968253968E-2</v>
      </c>
      <c r="Y201" s="583">
        <f t="shared" si="80"/>
        <v>5</v>
      </c>
      <c r="Z201" s="582">
        <f t="shared" si="78"/>
        <v>2.5906735751295335E-2</v>
      </c>
      <c r="AA201" s="494" t="s">
        <v>122</v>
      </c>
      <c r="AB201" s="491"/>
      <c r="AC201" s="491"/>
      <c r="AD201" s="492"/>
      <c r="AG201" s="586" t="s">
        <v>116</v>
      </c>
      <c r="AH201" s="587">
        <f t="shared" si="81"/>
        <v>87</v>
      </c>
      <c r="AI201" s="588">
        <f t="shared" si="82"/>
        <v>0.18012422360248448</v>
      </c>
      <c r="AJ201" s="589">
        <f t="shared" si="83"/>
        <v>90</v>
      </c>
      <c r="AK201" s="588">
        <f t="shared" si="84"/>
        <v>0.11450381679389313</v>
      </c>
      <c r="AL201" s="561" t="s">
        <v>121</v>
      </c>
      <c r="AM201" s="463"/>
      <c r="AN201" s="463"/>
      <c r="AO201" s="464"/>
    </row>
    <row r="202" spans="1:43" ht="13.5" thickBot="1">
      <c r="A202" s="31" t="s">
        <v>124</v>
      </c>
      <c r="B202" s="496">
        <v>0</v>
      </c>
      <c r="C202" s="496">
        <v>0</v>
      </c>
      <c r="D202" s="497">
        <v>0</v>
      </c>
      <c r="E202" s="497">
        <v>0</v>
      </c>
      <c r="F202" s="497">
        <v>0</v>
      </c>
      <c r="G202" s="497">
        <v>0</v>
      </c>
      <c r="H202" s="496">
        <v>0</v>
      </c>
      <c r="I202" s="497">
        <v>0</v>
      </c>
      <c r="J202" s="497">
        <v>0</v>
      </c>
      <c r="K202" s="497">
        <v>0</v>
      </c>
      <c r="L202" s="497">
        <v>3</v>
      </c>
      <c r="M202" s="497">
        <v>2</v>
      </c>
      <c r="N202" s="590">
        <v>2</v>
      </c>
      <c r="O202" s="120">
        <f t="shared" si="71"/>
        <v>0</v>
      </c>
      <c r="P202" s="121">
        <f t="shared" si="72"/>
        <v>0</v>
      </c>
      <c r="Q202" s="121"/>
      <c r="R202" s="121"/>
      <c r="S202" s="102">
        <f t="shared" si="73"/>
        <v>0</v>
      </c>
      <c r="T202" s="121">
        <f t="shared" si="74"/>
        <v>0</v>
      </c>
      <c r="U202" s="122">
        <f t="shared" si="75"/>
        <v>0</v>
      </c>
      <c r="V202" s="123">
        <f t="shared" si="76"/>
        <v>0</v>
      </c>
      <c r="W202" s="122">
        <f t="shared" si="79"/>
        <v>5</v>
      </c>
      <c r="X202" s="124">
        <f t="shared" si="77"/>
        <v>3.968253968253968E-2</v>
      </c>
      <c r="Y202" s="591">
        <f t="shared" si="80"/>
        <v>5</v>
      </c>
      <c r="Z202" s="124">
        <f t="shared" si="78"/>
        <v>2.5906735751295335E-2</v>
      </c>
      <c r="AA202" s="499" t="s">
        <v>124</v>
      </c>
      <c r="AB202" s="500"/>
      <c r="AC202" s="500"/>
      <c r="AD202" s="39"/>
      <c r="AG202" s="586" t="s">
        <v>116</v>
      </c>
      <c r="AH202" s="587">
        <f t="shared" si="81"/>
        <v>69</v>
      </c>
      <c r="AI202" s="588">
        <f t="shared" si="82"/>
        <v>0.14285714285714285</v>
      </c>
      <c r="AJ202" s="589">
        <f t="shared" si="83"/>
        <v>71</v>
      </c>
      <c r="AK202" s="588">
        <f t="shared" si="84"/>
        <v>9.0330788804071249E-2</v>
      </c>
      <c r="AL202" s="561" t="s">
        <v>122</v>
      </c>
      <c r="AM202" s="463"/>
      <c r="AN202" s="463"/>
      <c r="AO202" s="464"/>
    </row>
    <row r="203" spans="1:43" ht="13.5" thickBot="1">
      <c r="A203" s="26" t="s">
        <v>125</v>
      </c>
      <c r="B203" s="483" t="s">
        <v>123</v>
      </c>
      <c r="C203" s="483" t="s">
        <v>123</v>
      </c>
      <c r="D203" s="484" t="s">
        <v>123</v>
      </c>
      <c r="E203" s="484">
        <v>0</v>
      </c>
      <c r="F203" s="484">
        <v>0</v>
      </c>
      <c r="G203" s="484">
        <v>0</v>
      </c>
      <c r="H203" s="483">
        <v>0</v>
      </c>
      <c r="I203" s="485">
        <v>0</v>
      </c>
      <c r="J203" s="485">
        <v>0</v>
      </c>
      <c r="K203" s="485">
        <v>0</v>
      </c>
      <c r="L203" s="485">
        <v>1</v>
      </c>
      <c r="M203" s="484">
        <v>0</v>
      </c>
      <c r="N203" s="578">
        <v>4</v>
      </c>
      <c r="O203" s="592">
        <f t="shared" si="71"/>
        <v>0</v>
      </c>
      <c r="P203" s="104">
        <f t="shared" si="72"/>
        <v>0</v>
      </c>
      <c r="Q203" s="104"/>
      <c r="R203" s="104"/>
      <c r="S203" s="105">
        <f t="shared" si="73"/>
        <v>0</v>
      </c>
      <c r="T203" s="104">
        <f t="shared" si="74"/>
        <v>0</v>
      </c>
      <c r="U203" s="593">
        <f t="shared" si="75"/>
        <v>0</v>
      </c>
      <c r="V203" s="594">
        <f t="shared" si="76"/>
        <v>0</v>
      </c>
      <c r="W203" s="593">
        <f t="shared" si="79"/>
        <v>1</v>
      </c>
      <c r="X203" s="595">
        <f t="shared" si="77"/>
        <v>7.9365079365079361E-3</v>
      </c>
      <c r="Y203" s="596">
        <f t="shared" si="80"/>
        <v>1</v>
      </c>
      <c r="Z203" s="595">
        <f t="shared" si="78"/>
        <v>5.1813471502590676E-3</v>
      </c>
      <c r="AA203" s="504" t="s">
        <v>125</v>
      </c>
      <c r="AB203" s="505"/>
      <c r="AC203" s="505"/>
      <c r="AD203" s="42"/>
      <c r="AG203" s="140" t="s">
        <v>116</v>
      </c>
      <c r="AH203" s="141">
        <f t="shared" si="81"/>
        <v>23</v>
      </c>
      <c r="AI203" s="142">
        <f t="shared" si="82"/>
        <v>4.7619047619047616E-2</v>
      </c>
      <c r="AJ203" s="143">
        <f t="shared" si="83"/>
        <v>27</v>
      </c>
      <c r="AK203" s="142">
        <f t="shared" si="84"/>
        <v>3.4351145038167941E-2</v>
      </c>
      <c r="AL203" s="564" t="s">
        <v>124</v>
      </c>
      <c r="AM203" s="597"/>
      <c r="AN203" s="597"/>
      <c r="AO203" s="144"/>
    </row>
    <row r="204" spans="1:43">
      <c r="A204" s="493" t="s">
        <v>126</v>
      </c>
      <c r="B204" s="483" t="s">
        <v>123</v>
      </c>
      <c r="C204" s="483" t="s">
        <v>123</v>
      </c>
      <c r="D204" s="484" t="s">
        <v>123</v>
      </c>
      <c r="E204" s="484">
        <v>0</v>
      </c>
      <c r="F204" s="485">
        <v>0</v>
      </c>
      <c r="G204" s="485">
        <v>0</v>
      </c>
      <c r="H204" s="495">
        <v>0</v>
      </c>
      <c r="I204" s="485">
        <v>0</v>
      </c>
      <c r="J204" s="485">
        <v>0</v>
      </c>
      <c r="K204" s="485">
        <v>0</v>
      </c>
      <c r="L204" s="485">
        <v>0</v>
      </c>
      <c r="M204" s="484">
        <v>0</v>
      </c>
      <c r="N204" s="578">
        <v>4</v>
      </c>
      <c r="O204" s="579">
        <f t="shared" si="71"/>
        <v>0</v>
      </c>
      <c r="P204" s="542">
        <f t="shared" si="72"/>
        <v>0</v>
      </c>
      <c r="Q204" s="542"/>
      <c r="R204" s="542"/>
      <c r="S204" s="543">
        <f t="shared" si="73"/>
        <v>0</v>
      </c>
      <c r="T204" s="542">
        <f t="shared" si="74"/>
        <v>0</v>
      </c>
      <c r="U204" s="580">
        <f t="shared" si="75"/>
        <v>0</v>
      </c>
      <c r="V204" s="581">
        <f t="shared" si="76"/>
        <v>0</v>
      </c>
      <c r="W204" s="580">
        <f t="shared" si="79"/>
        <v>0</v>
      </c>
      <c r="X204" s="582">
        <f t="shared" si="77"/>
        <v>0</v>
      </c>
      <c r="Y204" s="583">
        <f t="shared" si="80"/>
        <v>0</v>
      </c>
      <c r="Z204" s="582">
        <f t="shared" si="78"/>
        <v>0</v>
      </c>
      <c r="AA204" s="490" t="s">
        <v>126</v>
      </c>
      <c r="AB204" s="491"/>
      <c r="AC204" s="491"/>
      <c r="AD204" s="492"/>
      <c r="AG204" s="598" t="s">
        <v>116</v>
      </c>
      <c r="AH204" s="599">
        <f t="shared" si="81"/>
        <v>45</v>
      </c>
      <c r="AI204" s="600">
        <f t="shared" si="82"/>
        <v>9.3167701863354033E-2</v>
      </c>
      <c r="AJ204" s="601">
        <f t="shared" si="83"/>
        <v>47</v>
      </c>
      <c r="AK204" s="600">
        <f t="shared" si="84"/>
        <v>5.9796437659033079E-2</v>
      </c>
      <c r="AL204" s="567" t="s">
        <v>125</v>
      </c>
      <c r="AM204" s="602"/>
      <c r="AN204" s="602"/>
      <c r="AO204" s="603"/>
    </row>
    <row r="205" spans="1:43">
      <c r="A205" s="493" t="s">
        <v>127</v>
      </c>
      <c r="B205" s="483" t="s">
        <v>123</v>
      </c>
      <c r="C205" s="483" t="s">
        <v>123</v>
      </c>
      <c r="D205" s="484" t="s">
        <v>123</v>
      </c>
      <c r="E205" s="484" t="s">
        <v>123</v>
      </c>
      <c r="F205" s="485" t="s">
        <v>123</v>
      </c>
      <c r="G205" s="485" t="s">
        <v>123</v>
      </c>
      <c r="H205" s="495" t="s">
        <v>123</v>
      </c>
      <c r="I205" s="495" t="s">
        <v>123</v>
      </c>
      <c r="J205" s="485">
        <v>0</v>
      </c>
      <c r="K205" s="485">
        <v>0</v>
      </c>
      <c r="L205" s="485">
        <v>0</v>
      </c>
      <c r="M205" s="484">
        <v>0</v>
      </c>
      <c r="N205" s="578">
        <v>2</v>
      </c>
      <c r="O205" s="579">
        <f t="shared" si="71"/>
        <v>0</v>
      </c>
      <c r="P205" s="542">
        <f t="shared" si="72"/>
        <v>0</v>
      </c>
      <c r="Q205" s="542"/>
      <c r="R205" s="542"/>
      <c r="S205" s="543">
        <f t="shared" si="73"/>
        <v>0</v>
      </c>
      <c r="T205" s="542">
        <f t="shared" si="74"/>
        <v>0</v>
      </c>
      <c r="U205" s="580">
        <f t="shared" si="75"/>
        <v>0</v>
      </c>
      <c r="V205" s="581">
        <f t="shared" si="76"/>
        <v>0</v>
      </c>
      <c r="W205" s="580">
        <f t="shared" si="79"/>
        <v>0</v>
      </c>
      <c r="X205" s="582">
        <f t="shared" si="77"/>
        <v>0</v>
      </c>
      <c r="Y205" s="583">
        <f t="shared" si="80"/>
        <v>0</v>
      </c>
      <c r="Z205" s="582">
        <f t="shared" si="78"/>
        <v>0</v>
      </c>
      <c r="AA205" s="490" t="s">
        <v>127</v>
      </c>
      <c r="AB205" s="491"/>
      <c r="AC205" s="491"/>
      <c r="AD205" s="492"/>
      <c r="AG205" s="586" t="s">
        <v>116</v>
      </c>
      <c r="AH205" s="587">
        <f t="shared" si="81"/>
        <v>12</v>
      </c>
      <c r="AI205" s="588">
        <f t="shared" si="82"/>
        <v>2.4844720496894408E-2</v>
      </c>
      <c r="AJ205" s="589">
        <f t="shared" si="83"/>
        <v>17</v>
      </c>
      <c r="AK205" s="588">
        <f t="shared" si="84"/>
        <v>2.1628498727735368E-2</v>
      </c>
      <c r="AL205" s="560" t="s">
        <v>126</v>
      </c>
      <c r="AM205" s="463"/>
      <c r="AN205" s="463"/>
      <c r="AO205" s="464"/>
    </row>
    <row r="206" spans="1:43">
      <c r="A206" s="493" t="s">
        <v>128</v>
      </c>
      <c r="B206" s="483" t="s">
        <v>123</v>
      </c>
      <c r="C206" s="483" t="s">
        <v>123</v>
      </c>
      <c r="D206" s="484" t="s">
        <v>123</v>
      </c>
      <c r="E206" s="484" t="s">
        <v>123</v>
      </c>
      <c r="F206" s="485" t="s">
        <v>123</v>
      </c>
      <c r="G206" s="485" t="s">
        <v>123</v>
      </c>
      <c r="H206" s="495" t="s">
        <v>123</v>
      </c>
      <c r="I206" s="495" t="s">
        <v>123</v>
      </c>
      <c r="J206" s="485">
        <v>0</v>
      </c>
      <c r="K206" s="485">
        <v>0</v>
      </c>
      <c r="L206" s="485">
        <v>0</v>
      </c>
      <c r="M206" s="484">
        <v>0</v>
      </c>
      <c r="N206" s="578">
        <v>0</v>
      </c>
      <c r="O206" s="579">
        <f t="shared" si="71"/>
        <v>0</v>
      </c>
      <c r="P206" s="542">
        <f t="shared" si="72"/>
        <v>0</v>
      </c>
      <c r="Q206" s="542"/>
      <c r="R206" s="542"/>
      <c r="S206" s="543">
        <f t="shared" si="73"/>
        <v>0</v>
      </c>
      <c r="T206" s="542">
        <f t="shared" si="74"/>
        <v>0</v>
      </c>
      <c r="U206" s="580">
        <f t="shared" si="75"/>
        <v>0</v>
      </c>
      <c r="V206" s="581">
        <f t="shared" si="76"/>
        <v>0</v>
      </c>
      <c r="W206" s="580">
        <f t="shared" si="79"/>
        <v>0</v>
      </c>
      <c r="X206" s="582">
        <f t="shared" si="77"/>
        <v>0</v>
      </c>
      <c r="Y206" s="583">
        <f t="shared" si="80"/>
        <v>0</v>
      </c>
      <c r="Z206" s="582">
        <f t="shared" si="78"/>
        <v>0</v>
      </c>
      <c r="AA206" s="490" t="s">
        <v>128</v>
      </c>
      <c r="AB206" s="491"/>
      <c r="AC206" s="491"/>
      <c r="AD206" s="492"/>
      <c r="AG206" s="586" t="s">
        <v>116</v>
      </c>
      <c r="AH206" s="587">
        <f t="shared" si="81"/>
        <v>7</v>
      </c>
      <c r="AI206" s="588">
        <f t="shared" si="82"/>
        <v>1.4492753623188406E-2</v>
      </c>
      <c r="AJ206" s="589">
        <f t="shared" si="83"/>
        <v>9</v>
      </c>
      <c r="AK206" s="588">
        <f t="shared" si="84"/>
        <v>1.1450381679389313E-2</v>
      </c>
      <c r="AL206" s="560" t="s">
        <v>127</v>
      </c>
      <c r="AM206" s="463"/>
      <c r="AN206" s="463"/>
      <c r="AO206" s="464"/>
    </row>
    <row r="207" spans="1:43" ht="13.5" thickBot="1">
      <c r="A207" s="507" t="s">
        <v>129</v>
      </c>
      <c r="B207" s="483" t="s">
        <v>123</v>
      </c>
      <c r="C207" s="483" t="s">
        <v>123</v>
      </c>
      <c r="D207" s="484" t="s">
        <v>123</v>
      </c>
      <c r="E207" s="484" t="s">
        <v>123</v>
      </c>
      <c r="F207" s="485" t="s">
        <v>123</v>
      </c>
      <c r="G207" s="485" t="s">
        <v>123</v>
      </c>
      <c r="H207" s="495" t="s">
        <v>123</v>
      </c>
      <c r="I207" s="495" t="s">
        <v>123</v>
      </c>
      <c r="J207" s="485">
        <v>0</v>
      </c>
      <c r="K207" s="485">
        <v>0</v>
      </c>
      <c r="L207" s="485">
        <v>2</v>
      </c>
      <c r="M207" s="484">
        <v>0</v>
      </c>
      <c r="N207" s="578">
        <v>0</v>
      </c>
      <c r="O207" s="579">
        <f t="shared" si="71"/>
        <v>0</v>
      </c>
      <c r="P207" s="542">
        <f t="shared" si="72"/>
        <v>0</v>
      </c>
      <c r="Q207" s="542"/>
      <c r="R207" s="542"/>
      <c r="S207" s="543">
        <f t="shared" si="73"/>
        <v>0</v>
      </c>
      <c r="T207" s="542">
        <f t="shared" si="74"/>
        <v>0</v>
      </c>
      <c r="U207" s="580">
        <f t="shared" si="75"/>
        <v>0</v>
      </c>
      <c r="V207" s="581">
        <f t="shared" si="76"/>
        <v>0</v>
      </c>
      <c r="W207" s="580">
        <f t="shared" si="79"/>
        <v>2</v>
      </c>
      <c r="X207" s="582">
        <f t="shared" si="77"/>
        <v>1.5873015873015872E-2</v>
      </c>
      <c r="Y207" s="583">
        <f t="shared" si="80"/>
        <v>2</v>
      </c>
      <c r="Z207" s="582">
        <f t="shared" si="78"/>
        <v>1.0362694300518135E-2</v>
      </c>
      <c r="AA207" s="512" t="s">
        <v>129</v>
      </c>
      <c r="AB207" s="513"/>
      <c r="AC207" s="513"/>
      <c r="AD207" s="514"/>
      <c r="AG207" s="586" t="s">
        <v>116</v>
      </c>
      <c r="AH207" s="587">
        <f t="shared" si="81"/>
        <v>4</v>
      </c>
      <c r="AI207" s="588">
        <f t="shared" si="82"/>
        <v>8.2815734989648039E-3</v>
      </c>
      <c r="AJ207" s="589">
        <f t="shared" si="83"/>
        <v>7</v>
      </c>
      <c r="AK207" s="588">
        <f t="shared" si="84"/>
        <v>8.9058524173027988E-3</v>
      </c>
      <c r="AL207" s="560" t="s">
        <v>128</v>
      </c>
      <c r="AM207" s="463"/>
      <c r="AN207" s="463"/>
      <c r="AO207" s="464"/>
    </row>
    <row r="208" spans="1:43" ht="13.5" thickBot="1">
      <c r="A208" s="48" t="s">
        <v>103</v>
      </c>
      <c r="B208" s="49">
        <f>SUM(B195:B207)</f>
        <v>0</v>
      </c>
      <c r="C208" s="49">
        <f>SUM(C195:C207)</f>
        <v>6</v>
      </c>
      <c r="D208" s="49">
        <f>SUM(D195:D207)</f>
        <v>4</v>
      </c>
      <c r="E208" s="49">
        <f>SUM(E195:E207)</f>
        <v>8</v>
      </c>
      <c r="F208" s="49">
        <f>SUM(F195:F207)</f>
        <v>6</v>
      </c>
      <c r="G208" s="49">
        <f t="shared" ref="G208:Z208" si="85">SUM(G195:G207)</f>
        <v>2</v>
      </c>
      <c r="H208" s="49">
        <f t="shared" si="85"/>
        <v>0</v>
      </c>
      <c r="I208" s="49">
        <f t="shared" si="85"/>
        <v>0</v>
      </c>
      <c r="J208" s="49">
        <f t="shared" si="85"/>
        <v>2</v>
      </c>
      <c r="K208" s="49">
        <f t="shared" si="85"/>
        <v>21</v>
      </c>
      <c r="L208" s="49">
        <f t="shared" si="85"/>
        <v>48</v>
      </c>
      <c r="M208" s="49">
        <f t="shared" si="85"/>
        <v>57</v>
      </c>
      <c r="N208" s="49">
        <f t="shared" si="85"/>
        <v>74</v>
      </c>
      <c r="O208" s="113">
        <f t="shared" si="85"/>
        <v>39</v>
      </c>
      <c r="P208" s="112">
        <f t="shared" si="85"/>
        <v>0.99999999999999989</v>
      </c>
      <c r="Q208" s="112"/>
      <c r="R208" s="112"/>
      <c r="S208" s="113">
        <f t="shared" si="85"/>
        <v>26</v>
      </c>
      <c r="T208" s="112">
        <f t="shared" si="85"/>
        <v>1</v>
      </c>
      <c r="U208" s="127">
        <f t="shared" si="85"/>
        <v>2</v>
      </c>
      <c r="V208" s="128">
        <f t="shared" si="85"/>
        <v>1</v>
      </c>
      <c r="W208" s="113">
        <f t="shared" si="85"/>
        <v>126</v>
      </c>
      <c r="X208" s="112">
        <f t="shared" si="85"/>
        <v>0.99999999999999978</v>
      </c>
      <c r="Y208" s="113">
        <f t="shared" si="85"/>
        <v>193</v>
      </c>
      <c r="Z208" s="112">
        <f t="shared" si="85"/>
        <v>1</v>
      </c>
      <c r="AA208" s="55"/>
      <c r="AB208" s="56"/>
      <c r="AC208" s="56"/>
      <c r="AD208" s="56"/>
      <c r="AG208" s="586" t="s">
        <v>116</v>
      </c>
      <c r="AH208" s="587">
        <f t="shared" si="81"/>
        <v>0</v>
      </c>
      <c r="AI208" s="588">
        <f t="shared" si="82"/>
        <v>0</v>
      </c>
      <c r="AJ208" s="589">
        <f t="shared" si="83"/>
        <v>4</v>
      </c>
      <c r="AK208" s="588">
        <f t="shared" si="84"/>
        <v>5.0890585241730284E-3</v>
      </c>
      <c r="AL208" s="570" t="s">
        <v>129</v>
      </c>
      <c r="AM208" s="604"/>
      <c r="AN208" s="604"/>
      <c r="AO208" s="605"/>
    </row>
    <row r="209" spans="1:45" ht="13.5" thickBot="1">
      <c r="A209" s="58" t="s">
        <v>130</v>
      </c>
      <c r="B209" s="129">
        <v>1.5</v>
      </c>
      <c r="C209" s="129">
        <v>1.39</v>
      </c>
      <c r="D209" s="60">
        <v>1.4</v>
      </c>
      <c r="E209" s="60">
        <v>2</v>
      </c>
      <c r="F209" s="60">
        <v>2</v>
      </c>
      <c r="G209" s="60">
        <v>1.84</v>
      </c>
      <c r="H209" s="60">
        <v>1.72</v>
      </c>
      <c r="I209" s="61">
        <v>1.7</v>
      </c>
      <c r="J209" s="95"/>
      <c r="K209" s="95"/>
      <c r="L209" s="130"/>
      <c r="M209" s="131" t="s">
        <v>182</v>
      </c>
      <c r="N209" s="95"/>
      <c r="O209" s="80"/>
      <c r="P209" s="81"/>
      <c r="Q209" s="81"/>
      <c r="R209" s="81"/>
      <c r="S209" s="81"/>
      <c r="T209" s="81"/>
      <c r="U209" s="81"/>
      <c r="V209" s="81"/>
      <c r="W209" s="82" t="s">
        <v>131</v>
      </c>
      <c r="X209" s="82" t="s">
        <v>132</v>
      </c>
      <c r="Y209" s="83" t="s">
        <v>133</v>
      </c>
      <c r="Z209" s="84" t="s">
        <v>133</v>
      </c>
      <c r="AA209" s="85" t="s">
        <v>134</v>
      </c>
      <c r="AB209" s="85"/>
      <c r="AC209" s="85"/>
      <c r="AD209" s="86"/>
      <c r="AG209" s="52" t="s">
        <v>116</v>
      </c>
      <c r="AH209" s="113">
        <f>SUM(AH196:AH208)</f>
        <v>483</v>
      </c>
      <c r="AI209" s="112">
        <f>SUM(AI196:AI208)</f>
        <v>1</v>
      </c>
      <c r="AJ209" s="113">
        <f>SUM(AJ196:AJ208)</f>
        <v>786</v>
      </c>
      <c r="AK209" s="112">
        <f>SUM(AK196:AK208)</f>
        <v>1</v>
      </c>
      <c r="AL209" s="146"/>
      <c r="AM209" s="147"/>
      <c r="AN209" s="147"/>
      <c r="AO209" s="147"/>
    </row>
    <row r="210" spans="1:45" ht="13.5" thickBot="1">
      <c r="A210" s="132">
        <f>SUM(B209:N209)</f>
        <v>13.549999999999999</v>
      </c>
      <c r="C210" s="114" t="s">
        <v>178</v>
      </c>
      <c r="D210" s="115"/>
      <c r="E210" s="116"/>
      <c r="F210" s="7"/>
      <c r="H210" s="70"/>
      <c r="I210" s="71"/>
      <c r="J210" s="70"/>
      <c r="K210" s="7"/>
      <c r="O210" s="515">
        <v>2017</v>
      </c>
      <c r="P210" s="516" t="s">
        <v>135</v>
      </c>
      <c r="Q210" s="516"/>
      <c r="R210" s="516"/>
      <c r="S210" s="517"/>
      <c r="T210" s="517"/>
      <c r="U210" s="517" t="s">
        <v>136</v>
      </c>
      <c r="V210" s="516" t="s">
        <v>137</v>
      </c>
      <c r="W210" s="64" t="s">
        <v>138</v>
      </c>
      <c r="X210" s="64" t="s">
        <v>139</v>
      </c>
      <c r="Y210" s="65" t="s">
        <v>138</v>
      </c>
      <c r="Z210" s="66" t="s">
        <v>139</v>
      </c>
      <c r="AA210" s="72" t="s">
        <v>140</v>
      </c>
      <c r="AB210" s="67"/>
      <c r="AC210" s="67"/>
      <c r="AD210" s="68"/>
      <c r="AG210" s="82"/>
      <c r="AH210" s="82" t="s">
        <v>131</v>
      </c>
      <c r="AI210" s="82" t="s">
        <v>132</v>
      </c>
      <c r="AJ210" s="83" t="s">
        <v>133</v>
      </c>
      <c r="AK210" s="84" t="s">
        <v>133</v>
      </c>
      <c r="AL210" s="85" t="s">
        <v>134</v>
      </c>
      <c r="AM210" s="85"/>
      <c r="AN210" s="85"/>
      <c r="AO210" s="86"/>
    </row>
    <row r="211" spans="1:45">
      <c r="O211" s="73" t="s">
        <v>141</v>
      </c>
      <c r="P211" s="74"/>
      <c r="Q211" s="74"/>
      <c r="R211" s="74"/>
      <c r="S211" s="74"/>
      <c r="T211" s="74"/>
      <c r="U211" s="520" t="s">
        <v>116</v>
      </c>
      <c r="V211" s="520" t="s">
        <v>116</v>
      </c>
      <c r="W211" s="522" t="s">
        <v>116</v>
      </c>
      <c r="X211" s="522" t="s">
        <v>116</v>
      </c>
      <c r="Y211" s="522" t="s">
        <v>116</v>
      </c>
      <c r="Z211" s="522" t="s">
        <v>116</v>
      </c>
      <c r="AA211" s="523" t="s">
        <v>142</v>
      </c>
      <c r="AB211" s="524"/>
      <c r="AC211" s="524"/>
      <c r="AD211" s="524"/>
      <c r="AG211" s="516" t="s">
        <v>137</v>
      </c>
      <c r="AH211" s="64" t="s">
        <v>138</v>
      </c>
      <c r="AI211" s="64" t="s">
        <v>139</v>
      </c>
      <c r="AJ211" s="65" t="s">
        <v>138</v>
      </c>
      <c r="AK211" s="66" t="s">
        <v>139</v>
      </c>
      <c r="AL211" s="72" t="s">
        <v>140</v>
      </c>
      <c r="AM211" s="67"/>
      <c r="AN211" s="67"/>
      <c r="AO211" s="68"/>
    </row>
    <row r="212" spans="1:45">
      <c r="L212" s="10"/>
      <c r="O212" s="75" t="s">
        <v>143</v>
      </c>
      <c r="P212" s="63"/>
      <c r="Q212" s="63"/>
      <c r="R212" s="63"/>
      <c r="S212" s="63"/>
      <c r="T212" s="63"/>
      <c r="U212" s="520">
        <f>SUM(W212,Y212)/SUM(W212:Z212)</f>
        <v>1</v>
      </c>
      <c r="V212" s="520">
        <f>SUM(X212,Z212)/SUM(W212:Z212)</f>
        <v>0</v>
      </c>
      <c r="W212" s="522">
        <f>SUM(S195:S198)</f>
        <v>26</v>
      </c>
      <c r="X212" s="522">
        <f>SUM(S199:S207)</f>
        <v>0</v>
      </c>
      <c r="Y212" s="522">
        <v>0</v>
      </c>
      <c r="Z212" s="522">
        <v>0</v>
      </c>
      <c r="AA212" s="523" t="s">
        <v>144</v>
      </c>
      <c r="AB212" s="524"/>
      <c r="AC212" s="524"/>
      <c r="AD212" s="524"/>
      <c r="AG212" s="520">
        <f>(AI212+AK212)/SUM(AH212:AK212)</f>
        <v>0.28409090909090912</v>
      </c>
      <c r="AH212" s="522">
        <f>SUM(AB275:AB278)</f>
        <v>126</v>
      </c>
      <c r="AI212" s="522">
        <f>SUM(AB279:AB287)</f>
        <v>50</v>
      </c>
      <c r="AJ212" s="522">
        <v>0</v>
      </c>
      <c r="AK212" s="522">
        <v>0</v>
      </c>
      <c r="AL212" s="523" t="s">
        <v>142</v>
      </c>
      <c r="AM212" s="523"/>
      <c r="AN212" s="523"/>
      <c r="AO212" s="523"/>
    </row>
    <row r="213" spans="1:45" ht="13.5" thickBot="1">
      <c r="L213" s="10"/>
      <c r="O213" s="76" t="s">
        <v>145</v>
      </c>
      <c r="P213" s="77"/>
      <c r="Q213" s="77"/>
      <c r="R213" s="77"/>
      <c r="S213" s="77"/>
      <c r="T213" s="77"/>
      <c r="U213" s="549">
        <f>SUM(W213,Y213)/SUM(W213:Z213)</f>
        <v>0.80158730158730163</v>
      </c>
      <c r="V213" s="549">
        <f>SUM(X213,Z213)/SUM(W213:Z213)</f>
        <v>0.1984126984126984</v>
      </c>
      <c r="W213" s="527">
        <f>SUM(W195:W198)</f>
        <v>101</v>
      </c>
      <c r="X213" s="541">
        <f>SUM(W199:W207)</f>
        <v>25</v>
      </c>
      <c r="Y213" s="527">
        <v>0</v>
      </c>
      <c r="Z213" s="527">
        <v>0</v>
      </c>
      <c r="AA213" s="528" t="s">
        <v>146</v>
      </c>
      <c r="AB213" s="529"/>
      <c r="AC213" s="529"/>
      <c r="AD213" s="529"/>
      <c r="AG213" s="520">
        <f>SUM(AI213,AK213)/SUM(AH213:AK213)</f>
        <v>0</v>
      </c>
      <c r="AH213" s="522">
        <f>SUM(AD275:AD278)</f>
        <v>127</v>
      </c>
      <c r="AI213" s="522">
        <f>SUM(AD279:AD287)</f>
        <v>0</v>
      </c>
      <c r="AJ213" s="522">
        <v>0</v>
      </c>
      <c r="AK213" s="522">
        <v>0</v>
      </c>
      <c r="AL213" s="523" t="s">
        <v>144</v>
      </c>
      <c r="AM213" s="523"/>
      <c r="AN213" s="523"/>
      <c r="AO213" s="523"/>
    </row>
    <row r="214" spans="1:45" ht="13.5" thickBot="1">
      <c r="L214" s="10"/>
      <c r="AC214" s="133"/>
      <c r="AD214" s="134"/>
      <c r="AE214" s="134"/>
      <c r="AF214" s="134"/>
      <c r="AG214" s="606">
        <f>SUM(AI214,AK214)/SUM(AH214:AK214)</f>
        <v>0.62318840579710144</v>
      </c>
      <c r="AH214" s="522">
        <f>SUM(AH196:AH197)</f>
        <v>103</v>
      </c>
      <c r="AI214" s="607">
        <f>SUM(AH199:AH208)</f>
        <v>297</v>
      </c>
      <c r="AJ214" s="522">
        <v>79</v>
      </c>
      <c r="AK214" s="522">
        <v>4</v>
      </c>
      <c r="AL214" s="528" t="s">
        <v>146</v>
      </c>
      <c r="AM214" s="528"/>
      <c r="AN214" s="528"/>
      <c r="AO214" s="528"/>
    </row>
    <row r="215" spans="1:45" ht="27" thickBot="1">
      <c r="A215" s="5" t="s">
        <v>183</v>
      </c>
      <c r="B215" s="5"/>
      <c r="C215" s="6"/>
      <c r="D215" s="6"/>
      <c r="E215" s="7"/>
      <c r="F215" s="7"/>
      <c r="G215" s="7"/>
      <c r="H215" s="7"/>
      <c r="I215" s="8"/>
      <c r="J215" s="7"/>
      <c r="K215" s="7"/>
      <c r="U215" s="9"/>
      <c r="AE215" s="7"/>
      <c r="AF215" s="7"/>
      <c r="AG215" s="7"/>
      <c r="AH215" s="154"/>
      <c r="AI215" s="7"/>
      <c r="AJ215" s="7"/>
      <c r="AM215" s="155"/>
      <c r="AN215" s="97"/>
      <c r="AO215" s="97"/>
      <c r="AP215" s="97"/>
      <c r="AQ215" s="97"/>
      <c r="AR215" s="97"/>
      <c r="AS215" s="97"/>
    </row>
    <row r="216" spans="1:45" ht="13.5" thickBot="1">
      <c r="A216" s="11" t="s">
        <v>95</v>
      </c>
      <c r="B216" s="11"/>
      <c r="C216" s="7"/>
      <c r="D216" s="7"/>
      <c r="E216" s="7"/>
      <c r="F216" s="7"/>
      <c r="G216" s="7"/>
      <c r="H216" s="7"/>
      <c r="I216" s="7"/>
      <c r="J216" s="7"/>
      <c r="K216" s="7"/>
      <c r="AE216" s="7"/>
      <c r="AF216" s="7"/>
    </row>
    <row r="217" spans="1:45" ht="14.25" thickTop="1" thickBot="1">
      <c r="A217" s="12" t="s">
        <v>72</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c r="A218" s="456" t="s">
        <v>96</v>
      </c>
      <c r="B218" s="462" t="s">
        <v>97</v>
      </c>
      <c r="C218" s="462" t="s">
        <v>97</v>
      </c>
      <c r="D218" s="462" t="s">
        <v>97</v>
      </c>
      <c r="E218" s="462" t="s">
        <v>97</v>
      </c>
      <c r="F218" s="462" t="s">
        <v>97</v>
      </c>
      <c r="G218" s="462" t="s">
        <v>97</v>
      </c>
      <c r="H218" s="462" t="s">
        <v>97</v>
      </c>
      <c r="I218" s="462" t="s">
        <v>97</v>
      </c>
      <c r="J218" s="462" t="s">
        <v>97</v>
      </c>
      <c r="K218" s="462" t="s">
        <v>97</v>
      </c>
      <c r="L218" s="462" t="s">
        <v>97</v>
      </c>
      <c r="M218" s="462" t="s">
        <v>97</v>
      </c>
      <c r="N218" s="462" t="s">
        <v>97</v>
      </c>
      <c r="O218" s="462" t="s">
        <v>97</v>
      </c>
      <c r="P218" s="462" t="s">
        <v>97</v>
      </c>
      <c r="Q218" s="462"/>
      <c r="R218" s="462"/>
      <c r="S218" s="462" t="s">
        <v>97</v>
      </c>
      <c r="T218" s="462" t="s">
        <v>97</v>
      </c>
      <c r="U218" s="462" t="s">
        <v>97</v>
      </c>
      <c r="V218" s="462" t="s">
        <v>97</v>
      </c>
      <c r="W218" s="462" t="s">
        <v>160</v>
      </c>
      <c r="X218" s="462" t="s">
        <v>160</v>
      </c>
      <c r="Y218" s="462" t="s">
        <v>160</v>
      </c>
      <c r="Z218" s="462" t="s">
        <v>160</v>
      </c>
      <c r="AA218" s="462" t="s">
        <v>160</v>
      </c>
      <c r="AB218" s="458"/>
      <c r="AC218" s="459"/>
      <c r="AD218" s="459"/>
      <c r="AE218" s="460"/>
      <c r="AF218" s="460"/>
      <c r="AG218" s="17"/>
      <c r="AH218" s="18"/>
      <c r="AI218" s="19"/>
      <c r="AJ218" s="19"/>
      <c r="AK218" s="19"/>
      <c r="AL218" s="20"/>
      <c r="AM218" s="20"/>
      <c r="AN218" s="21"/>
    </row>
    <row r="219" spans="1:45">
      <c r="A219" s="456" t="s">
        <v>99</v>
      </c>
      <c r="B219" s="462" t="s">
        <v>184</v>
      </c>
      <c r="C219" s="462" t="s">
        <v>185</v>
      </c>
      <c r="D219" s="462" t="s">
        <v>186</v>
      </c>
      <c r="E219" s="462" t="s">
        <v>186</v>
      </c>
      <c r="F219" s="462" t="s">
        <v>100</v>
      </c>
      <c r="G219" s="462" t="s">
        <v>161</v>
      </c>
      <c r="H219" s="462" t="s">
        <v>100</v>
      </c>
      <c r="I219" s="462" t="s">
        <v>161</v>
      </c>
      <c r="J219" s="462" t="s">
        <v>186</v>
      </c>
      <c r="K219" s="462" t="s">
        <v>161</v>
      </c>
      <c r="L219" s="462" t="s">
        <v>161</v>
      </c>
      <c r="M219" s="462" t="s">
        <v>161</v>
      </c>
      <c r="N219" s="462" t="s">
        <v>100</v>
      </c>
      <c r="O219" s="462" t="s">
        <v>161</v>
      </c>
      <c r="P219" s="462" t="s">
        <v>161</v>
      </c>
      <c r="Q219" s="462"/>
      <c r="R219" s="462"/>
      <c r="S219" s="462" t="s">
        <v>161</v>
      </c>
      <c r="T219" s="462" t="s">
        <v>161</v>
      </c>
      <c r="U219" s="462" t="s">
        <v>161</v>
      </c>
      <c r="V219" s="462" t="s">
        <v>161</v>
      </c>
      <c r="W219" s="462" t="s">
        <v>100</v>
      </c>
      <c r="X219" s="462" t="s">
        <v>100</v>
      </c>
      <c r="Y219" s="462" t="s">
        <v>100</v>
      </c>
      <c r="Z219" s="462" t="s">
        <v>100</v>
      </c>
      <c r="AA219" s="462" t="s">
        <v>186</v>
      </c>
      <c r="AB219" s="465" t="s">
        <v>103</v>
      </c>
      <c r="AC219" s="466"/>
      <c r="AD219" s="467"/>
      <c r="AE219" s="467"/>
      <c r="AF219" s="467"/>
      <c r="AG219" s="460"/>
      <c r="AH219" s="461"/>
      <c r="AI219" s="462"/>
      <c r="AJ219" s="462"/>
      <c r="AK219" s="462"/>
      <c r="AL219" s="463"/>
      <c r="AM219" s="463"/>
      <c r="AN219" s="464"/>
    </row>
    <row r="220" spans="1:45" ht="13.5" thickBot="1">
      <c r="A220" s="472" t="s">
        <v>104</v>
      </c>
      <c r="B220" s="553">
        <v>3270</v>
      </c>
      <c r="C220" s="553">
        <v>3260</v>
      </c>
      <c r="D220" s="553">
        <v>4990</v>
      </c>
      <c r="E220" s="553">
        <v>6550</v>
      </c>
      <c r="F220" s="553">
        <v>6490</v>
      </c>
      <c r="G220" s="553">
        <v>6520</v>
      </c>
      <c r="H220" s="553">
        <v>8080</v>
      </c>
      <c r="I220" s="553">
        <v>8010</v>
      </c>
      <c r="J220" s="553">
        <v>8110</v>
      </c>
      <c r="K220" s="553">
        <v>9110</v>
      </c>
      <c r="L220" s="553">
        <v>9040</v>
      </c>
      <c r="M220" s="553">
        <v>9670</v>
      </c>
      <c r="N220" s="553">
        <v>10500</v>
      </c>
      <c r="O220" s="553">
        <v>10600</v>
      </c>
      <c r="P220" s="553">
        <v>10700</v>
      </c>
      <c r="Q220" s="553"/>
      <c r="R220" s="553"/>
      <c r="S220" s="553">
        <v>10600</v>
      </c>
      <c r="T220" s="553">
        <v>10600</v>
      </c>
      <c r="U220" s="553">
        <v>10500</v>
      </c>
      <c r="V220" s="553">
        <v>10500</v>
      </c>
      <c r="W220" s="553">
        <v>7770</v>
      </c>
      <c r="X220" s="553">
        <v>7110</v>
      </c>
      <c r="Y220" s="553">
        <v>5010</v>
      </c>
      <c r="Z220" s="553">
        <v>4950</v>
      </c>
      <c r="AA220" s="553">
        <v>9960</v>
      </c>
      <c r="AB220" s="22" t="s">
        <v>105</v>
      </c>
      <c r="AC220" s="474"/>
      <c r="AD220" s="475"/>
      <c r="AE220" s="475"/>
      <c r="AF220" s="475"/>
      <c r="AG220" s="460"/>
      <c r="AH220" s="461"/>
      <c r="AI220" s="462"/>
      <c r="AJ220" s="462"/>
      <c r="AK220" s="463"/>
      <c r="AL220" s="463"/>
      <c r="AM220" s="463"/>
      <c r="AN220" s="464"/>
    </row>
    <row r="221" spans="1:45" ht="13.5" thickBot="1">
      <c r="A221" s="480" t="s">
        <v>106</v>
      </c>
      <c r="B221" s="556" t="s">
        <v>187</v>
      </c>
      <c r="C221" s="556" t="s">
        <v>187</v>
      </c>
      <c r="D221" s="556" t="s">
        <v>187</v>
      </c>
      <c r="E221" s="556" t="s">
        <v>107</v>
      </c>
      <c r="F221" s="556" t="s">
        <v>107</v>
      </c>
      <c r="G221" s="556" t="s">
        <v>107</v>
      </c>
      <c r="H221" s="556" t="s">
        <v>107</v>
      </c>
      <c r="I221" s="556" t="s">
        <v>107</v>
      </c>
      <c r="J221" s="556" t="s">
        <v>107</v>
      </c>
      <c r="K221" s="556" t="s">
        <v>107</v>
      </c>
      <c r="L221" s="556" t="s">
        <v>107</v>
      </c>
      <c r="M221" s="556" t="s">
        <v>107</v>
      </c>
      <c r="N221" s="556" t="s">
        <v>107</v>
      </c>
      <c r="O221" s="556" t="s">
        <v>107</v>
      </c>
      <c r="P221" s="556" t="s">
        <v>107</v>
      </c>
      <c r="Q221" s="556"/>
      <c r="R221" s="556"/>
      <c r="S221" s="556" t="s">
        <v>107</v>
      </c>
      <c r="T221" s="556" t="s">
        <v>107</v>
      </c>
      <c r="U221" s="556" t="s">
        <v>107</v>
      </c>
      <c r="V221" s="556" t="s">
        <v>107</v>
      </c>
      <c r="W221" s="556" t="s">
        <v>153</v>
      </c>
      <c r="X221" s="556" t="s">
        <v>113</v>
      </c>
      <c r="Y221" s="556" t="s">
        <v>113</v>
      </c>
      <c r="Z221" s="556" t="s">
        <v>113</v>
      </c>
      <c r="AA221" s="556" t="s">
        <v>108</v>
      </c>
      <c r="AB221" s="90" t="s">
        <v>108</v>
      </c>
      <c r="AC221" s="91" t="s">
        <v>109</v>
      </c>
      <c r="AD221" s="90" t="s">
        <v>110</v>
      </c>
      <c r="AE221" s="90" t="s">
        <v>111</v>
      </c>
      <c r="AF221" s="90" t="s">
        <v>112</v>
      </c>
      <c r="AG221" s="574"/>
      <c r="AH221" s="575"/>
      <c r="AI221" s="576"/>
      <c r="AJ221" s="576"/>
      <c r="AK221" s="577"/>
      <c r="AL221" s="463"/>
      <c r="AM221" s="463"/>
      <c r="AN221" s="464"/>
    </row>
    <row r="222" spans="1:45">
      <c r="A222" s="26" t="s">
        <v>115</v>
      </c>
      <c r="B222" s="484">
        <v>31</v>
      </c>
      <c r="C222" s="484">
        <v>46</v>
      </c>
      <c r="D222" s="484">
        <v>0</v>
      </c>
      <c r="E222" s="484">
        <v>0</v>
      </c>
      <c r="F222" s="484">
        <v>0</v>
      </c>
      <c r="G222" s="484">
        <v>0</v>
      </c>
      <c r="H222" s="484">
        <v>0</v>
      </c>
      <c r="I222" s="484">
        <v>0</v>
      </c>
      <c r="J222" s="484">
        <v>0</v>
      </c>
      <c r="K222" s="484">
        <v>0</v>
      </c>
      <c r="L222" s="484">
        <v>0</v>
      </c>
      <c r="M222" s="484">
        <v>0</v>
      </c>
      <c r="N222" s="484">
        <v>0</v>
      </c>
      <c r="O222" s="484">
        <v>0</v>
      </c>
      <c r="P222" s="484">
        <v>0</v>
      </c>
      <c r="Q222" s="484"/>
      <c r="R222" s="484"/>
      <c r="S222" s="484">
        <v>0</v>
      </c>
      <c r="T222" s="484">
        <v>0</v>
      </c>
      <c r="U222" s="484">
        <v>0</v>
      </c>
      <c r="V222" s="484">
        <v>0</v>
      </c>
      <c r="W222" s="484">
        <v>0</v>
      </c>
      <c r="X222" s="484">
        <v>0</v>
      </c>
      <c r="Y222" s="484">
        <v>28</v>
      </c>
      <c r="Z222" s="484">
        <v>23</v>
      </c>
      <c r="AA222" s="608">
        <v>21</v>
      </c>
      <c r="AB222" s="580">
        <f t="shared" ref="AB222:AB234" si="86">SUM(B222:D222)</f>
        <v>77</v>
      </c>
      <c r="AC222" s="581">
        <f t="shared" ref="AC222:AC234" si="87">AB222/AB$235</f>
        <v>0.65254237288135597</v>
      </c>
      <c r="AD222" s="543">
        <f t="shared" ref="AD222:AD234" si="88">SUM(E222:V222)</f>
        <v>0</v>
      </c>
      <c r="AE222" s="542">
        <f t="shared" ref="AE222:AE234" si="89">AD222/AD$235</f>
        <v>0</v>
      </c>
      <c r="AF222" s="543">
        <f t="shared" ref="AF222:AF234" si="90">W222</f>
        <v>0</v>
      </c>
      <c r="AG222" s="90" t="s">
        <v>113</v>
      </c>
      <c r="AH222" s="91" t="s">
        <v>109</v>
      </c>
      <c r="AI222" s="136" t="s">
        <v>114</v>
      </c>
      <c r="AJ222" s="91" t="s">
        <v>111</v>
      </c>
      <c r="AK222" s="584"/>
      <c r="AL222" s="463"/>
      <c r="AM222" s="463"/>
      <c r="AN222" s="464"/>
    </row>
    <row r="223" spans="1:45">
      <c r="A223" s="493" t="s">
        <v>117</v>
      </c>
      <c r="B223" s="485">
        <v>3</v>
      </c>
      <c r="C223" s="485">
        <v>14</v>
      </c>
      <c r="D223" s="485">
        <v>2</v>
      </c>
      <c r="E223" s="485">
        <v>0</v>
      </c>
      <c r="F223" s="485">
        <v>1</v>
      </c>
      <c r="G223" s="485">
        <v>2</v>
      </c>
      <c r="H223" s="485">
        <v>0</v>
      </c>
      <c r="I223" s="485">
        <v>2</v>
      </c>
      <c r="J223" s="485">
        <v>1</v>
      </c>
      <c r="K223" s="485">
        <v>1</v>
      </c>
      <c r="L223" s="485">
        <v>0</v>
      </c>
      <c r="M223" s="485">
        <v>1</v>
      </c>
      <c r="N223" s="485">
        <v>0</v>
      </c>
      <c r="O223" s="485">
        <v>1</v>
      </c>
      <c r="P223" s="485">
        <v>1</v>
      </c>
      <c r="Q223" s="485"/>
      <c r="R223" s="485"/>
      <c r="S223" s="485">
        <v>2</v>
      </c>
      <c r="T223" s="485">
        <v>0</v>
      </c>
      <c r="U223" s="485">
        <v>0</v>
      </c>
      <c r="V223" s="485">
        <v>0</v>
      </c>
      <c r="W223" s="485">
        <v>0</v>
      </c>
      <c r="X223" s="485">
        <v>2</v>
      </c>
      <c r="Y223" s="485">
        <v>7</v>
      </c>
      <c r="Z223" s="485">
        <v>3</v>
      </c>
      <c r="AA223" s="609">
        <v>6</v>
      </c>
      <c r="AB223" s="580">
        <f t="shared" si="86"/>
        <v>19</v>
      </c>
      <c r="AC223" s="581">
        <f t="shared" si="87"/>
        <v>0.16101694915254236</v>
      </c>
      <c r="AD223" s="543">
        <f t="shared" si="88"/>
        <v>12</v>
      </c>
      <c r="AE223" s="542">
        <f t="shared" si="89"/>
        <v>0.66666666666666663</v>
      </c>
      <c r="AF223" s="543">
        <f t="shared" si="90"/>
        <v>0</v>
      </c>
      <c r="AG223" s="587">
        <f t="shared" ref="AG223:AG235" si="91">SUM(V302:Y302)</f>
        <v>198</v>
      </c>
      <c r="AH223" s="588">
        <f t="shared" ref="AH223:AH235" si="92">AG223/AG$236</f>
        <v>0.13683483068417415</v>
      </c>
      <c r="AI223" s="589">
        <f t="shared" ref="AI223:AI235" si="93">SUM(B302:Y302,)</f>
        <v>652</v>
      </c>
      <c r="AJ223" s="588">
        <f t="shared" ref="AJ223:AJ235" si="94">AI223/AI$236</f>
        <v>0.31452001929570672</v>
      </c>
      <c r="AK223" s="560" t="s">
        <v>115</v>
      </c>
      <c r="AL223" s="463"/>
      <c r="AM223" s="463"/>
      <c r="AN223" s="464"/>
    </row>
    <row r="224" spans="1:45">
      <c r="A224" s="493" t="s">
        <v>118</v>
      </c>
      <c r="B224" s="610">
        <v>6</v>
      </c>
      <c r="C224" s="485">
        <v>16</v>
      </c>
      <c r="D224" s="485">
        <v>0</v>
      </c>
      <c r="E224" s="485">
        <v>1</v>
      </c>
      <c r="F224" s="485">
        <v>0</v>
      </c>
      <c r="G224" s="485">
        <v>0</v>
      </c>
      <c r="H224" s="485">
        <v>0</v>
      </c>
      <c r="I224" s="485">
        <v>1</v>
      </c>
      <c r="J224" s="485">
        <v>0</v>
      </c>
      <c r="K224" s="485">
        <v>0</v>
      </c>
      <c r="L224" s="485">
        <v>0</v>
      </c>
      <c r="M224" s="485">
        <v>0</v>
      </c>
      <c r="N224" s="485">
        <v>4</v>
      </c>
      <c r="O224" s="485">
        <v>0</v>
      </c>
      <c r="P224" s="485">
        <v>0</v>
      </c>
      <c r="Q224" s="485"/>
      <c r="R224" s="485"/>
      <c r="S224" s="611">
        <v>0</v>
      </c>
      <c r="T224" s="485">
        <v>0</v>
      </c>
      <c r="U224" s="485">
        <v>0</v>
      </c>
      <c r="V224" s="485">
        <v>0</v>
      </c>
      <c r="W224" s="485">
        <v>1</v>
      </c>
      <c r="X224" s="485">
        <v>1</v>
      </c>
      <c r="Y224" s="485">
        <v>22</v>
      </c>
      <c r="Z224" s="485">
        <v>0</v>
      </c>
      <c r="AA224" s="609">
        <v>8</v>
      </c>
      <c r="AB224" s="580">
        <f t="shared" si="86"/>
        <v>22</v>
      </c>
      <c r="AC224" s="581">
        <f t="shared" si="87"/>
        <v>0.1864406779661017</v>
      </c>
      <c r="AD224" s="543">
        <f t="shared" si="88"/>
        <v>6</v>
      </c>
      <c r="AE224" s="542">
        <f t="shared" si="89"/>
        <v>0.33333333333333331</v>
      </c>
      <c r="AF224" s="543">
        <f t="shared" si="90"/>
        <v>1</v>
      </c>
      <c r="AG224" s="587">
        <f t="shared" si="91"/>
        <v>134</v>
      </c>
      <c r="AH224" s="588">
        <f t="shared" si="92"/>
        <v>9.2605390463026946E-2</v>
      </c>
      <c r="AI224" s="589">
        <f t="shared" si="93"/>
        <v>286</v>
      </c>
      <c r="AJ224" s="588">
        <f t="shared" si="94"/>
        <v>0.13796430294259526</v>
      </c>
      <c r="AK224" s="560" t="s">
        <v>117</v>
      </c>
      <c r="AL224" s="463"/>
      <c r="AM224" s="463"/>
      <c r="AN224" s="464"/>
      <c r="AO224" s="10" t="s">
        <v>154</v>
      </c>
      <c r="AP224" s="10" t="s">
        <v>175</v>
      </c>
    </row>
    <row r="225" spans="1:42">
      <c r="A225" s="493" t="s">
        <v>119</v>
      </c>
      <c r="B225" s="485">
        <v>0</v>
      </c>
      <c r="C225" s="485">
        <v>0</v>
      </c>
      <c r="D225" s="485">
        <v>0</v>
      </c>
      <c r="E225" s="485">
        <v>0</v>
      </c>
      <c r="F225" s="485">
        <v>0</v>
      </c>
      <c r="G225" s="485">
        <v>0</v>
      </c>
      <c r="H225" s="485">
        <v>0</v>
      </c>
      <c r="I225" s="485">
        <v>0</v>
      </c>
      <c r="J225" s="485">
        <v>0</v>
      </c>
      <c r="K225" s="485">
        <v>0</v>
      </c>
      <c r="L225" s="485">
        <v>0</v>
      </c>
      <c r="M225" s="485">
        <v>0</v>
      </c>
      <c r="N225" s="485">
        <v>0</v>
      </c>
      <c r="O225" s="485">
        <v>0</v>
      </c>
      <c r="P225" s="485">
        <v>0</v>
      </c>
      <c r="Q225" s="485"/>
      <c r="R225" s="485"/>
      <c r="S225" s="485">
        <v>0</v>
      </c>
      <c r="T225" s="485">
        <v>0</v>
      </c>
      <c r="U225" s="485">
        <v>0</v>
      </c>
      <c r="V225" s="485">
        <v>0</v>
      </c>
      <c r="W225" s="485">
        <v>0</v>
      </c>
      <c r="X225" s="485">
        <v>1</v>
      </c>
      <c r="Y225" s="485">
        <v>9</v>
      </c>
      <c r="Z225" s="485">
        <v>1</v>
      </c>
      <c r="AA225" s="609">
        <v>4</v>
      </c>
      <c r="AB225" s="580">
        <f t="shared" si="86"/>
        <v>0</v>
      </c>
      <c r="AC225" s="581">
        <f t="shared" si="87"/>
        <v>0</v>
      </c>
      <c r="AD225" s="543">
        <f t="shared" si="88"/>
        <v>0</v>
      </c>
      <c r="AE225" s="542">
        <f t="shared" si="89"/>
        <v>0</v>
      </c>
      <c r="AF225" s="543">
        <f t="shared" si="90"/>
        <v>0</v>
      </c>
      <c r="AG225" s="587">
        <f t="shared" si="91"/>
        <v>282</v>
      </c>
      <c r="AH225" s="588">
        <f t="shared" si="92"/>
        <v>0.19488597097442986</v>
      </c>
      <c r="AI225" s="589">
        <f t="shared" si="93"/>
        <v>301</v>
      </c>
      <c r="AJ225" s="588">
        <f t="shared" si="94"/>
        <v>0.14520019295706704</v>
      </c>
      <c r="AK225" s="561" t="s">
        <v>118</v>
      </c>
      <c r="AL225" s="463"/>
      <c r="AM225" s="463"/>
      <c r="AN225" s="464"/>
      <c r="AO225" s="10">
        <f>AC304</f>
        <v>8</v>
      </c>
      <c r="AP225" s="10">
        <v>0</v>
      </c>
    </row>
    <row r="226" spans="1:42">
      <c r="A226" s="493" t="s">
        <v>120</v>
      </c>
      <c r="B226" s="612">
        <v>0</v>
      </c>
      <c r="C226" s="612">
        <v>0</v>
      </c>
      <c r="D226" s="485">
        <v>0</v>
      </c>
      <c r="E226" s="485">
        <v>0</v>
      </c>
      <c r="F226" s="485">
        <v>0</v>
      </c>
      <c r="G226" s="485">
        <v>0</v>
      </c>
      <c r="H226" s="485">
        <v>0</v>
      </c>
      <c r="I226" s="485">
        <v>0</v>
      </c>
      <c r="J226" s="485">
        <v>0</v>
      </c>
      <c r="K226" s="485">
        <v>0</v>
      </c>
      <c r="L226" s="485">
        <v>0</v>
      </c>
      <c r="M226" s="485">
        <v>0</v>
      </c>
      <c r="N226" s="485">
        <v>0</v>
      </c>
      <c r="O226" s="485">
        <v>0</v>
      </c>
      <c r="P226" s="485">
        <v>0</v>
      </c>
      <c r="Q226" s="485"/>
      <c r="R226" s="485"/>
      <c r="S226" s="485">
        <v>0</v>
      </c>
      <c r="T226" s="485">
        <v>0</v>
      </c>
      <c r="U226" s="485">
        <v>0</v>
      </c>
      <c r="V226" s="485">
        <v>0</v>
      </c>
      <c r="W226" s="485">
        <v>0</v>
      </c>
      <c r="X226" s="485">
        <v>0</v>
      </c>
      <c r="Y226" s="485">
        <v>2</v>
      </c>
      <c r="Z226" s="485">
        <v>0</v>
      </c>
      <c r="AA226" s="609">
        <v>0</v>
      </c>
      <c r="AB226" s="580">
        <f t="shared" si="86"/>
        <v>0</v>
      </c>
      <c r="AC226" s="581">
        <f t="shared" si="87"/>
        <v>0</v>
      </c>
      <c r="AD226" s="543">
        <f t="shared" si="88"/>
        <v>0</v>
      </c>
      <c r="AE226" s="542">
        <f t="shared" si="89"/>
        <v>0</v>
      </c>
      <c r="AF226" s="543">
        <f t="shared" si="90"/>
        <v>0</v>
      </c>
      <c r="AG226" s="587">
        <f t="shared" si="91"/>
        <v>142</v>
      </c>
      <c r="AH226" s="588">
        <f t="shared" si="92"/>
        <v>9.8134070490670355E-2</v>
      </c>
      <c r="AI226" s="589">
        <f t="shared" si="93"/>
        <v>142</v>
      </c>
      <c r="AJ226" s="588">
        <f t="shared" si="94"/>
        <v>6.8499758803666183E-2</v>
      </c>
      <c r="AK226" s="561" t="s">
        <v>119</v>
      </c>
      <c r="AL226" s="463"/>
      <c r="AM226" s="463"/>
      <c r="AN226" s="464"/>
    </row>
    <row r="227" spans="1:42">
      <c r="A227" s="493" t="s">
        <v>121</v>
      </c>
      <c r="B227" s="612">
        <v>0</v>
      </c>
      <c r="C227" s="612">
        <v>0</v>
      </c>
      <c r="D227" s="485">
        <v>0</v>
      </c>
      <c r="E227" s="485">
        <v>0</v>
      </c>
      <c r="F227" s="485">
        <v>0</v>
      </c>
      <c r="G227" s="485">
        <v>0</v>
      </c>
      <c r="H227" s="485">
        <v>0</v>
      </c>
      <c r="I227" s="485">
        <v>0</v>
      </c>
      <c r="J227" s="485">
        <v>0</v>
      </c>
      <c r="K227" s="485">
        <v>0</v>
      </c>
      <c r="L227" s="485">
        <v>0</v>
      </c>
      <c r="M227" s="485">
        <v>0</v>
      </c>
      <c r="N227" s="485">
        <v>0</v>
      </c>
      <c r="O227" s="485">
        <v>0</v>
      </c>
      <c r="P227" s="485">
        <v>0</v>
      </c>
      <c r="Q227" s="485"/>
      <c r="R227" s="485"/>
      <c r="S227" s="485">
        <v>0</v>
      </c>
      <c r="T227" s="485">
        <v>0</v>
      </c>
      <c r="U227" s="485">
        <v>0</v>
      </c>
      <c r="V227" s="485">
        <v>0</v>
      </c>
      <c r="W227" s="485">
        <v>0</v>
      </c>
      <c r="X227" s="485">
        <v>7</v>
      </c>
      <c r="Y227" s="485">
        <v>13</v>
      </c>
      <c r="Z227" s="485">
        <v>1</v>
      </c>
      <c r="AA227" s="609">
        <v>0</v>
      </c>
      <c r="AB227" s="580">
        <f t="shared" si="86"/>
        <v>0</v>
      </c>
      <c r="AC227" s="581">
        <f t="shared" si="87"/>
        <v>0</v>
      </c>
      <c r="AD227" s="543">
        <f t="shared" si="88"/>
        <v>0</v>
      </c>
      <c r="AE227" s="542">
        <f t="shared" si="89"/>
        <v>0</v>
      </c>
      <c r="AF227" s="543">
        <f t="shared" si="90"/>
        <v>0</v>
      </c>
      <c r="AG227" s="587">
        <f t="shared" si="91"/>
        <v>140</v>
      </c>
      <c r="AH227" s="588">
        <f t="shared" si="92"/>
        <v>9.6751900483759506E-2</v>
      </c>
      <c r="AI227" s="589">
        <f t="shared" si="93"/>
        <v>140</v>
      </c>
      <c r="AJ227" s="588">
        <f t="shared" si="94"/>
        <v>6.7534973468403287E-2</v>
      </c>
      <c r="AK227" s="561" t="s">
        <v>120</v>
      </c>
      <c r="AL227" s="463"/>
      <c r="AM227" s="463"/>
      <c r="AN227" s="464"/>
    </row>
    <row r="228" spans="1:42">
      <c r="A228" s="493" t="s">
        <v>122</v>
      </c>
      <c r="B228" s="612">
        <v>0</v>
      </c>
      <c r="C228" s="485">
        <v>0</v>
      </c>
      <c r="D228" s="485">
        <v>0</v>
      </c>
      <c r="E228" s="485">
        <v>0</v>
      </c>
      <c r="F228" s="485">
        <v>0</v>
      </c>
      <c r="G228" s="485">
        <v>0</v>
      </c>
      <c r="H228" s="485">
        <v>0</v>
      </c>
      <c r="I228" s="485">
        <v>0</v>
      </c>
      <c r="J228" s="485">
        <v>0</v>
      </c>
      <c r="K228" s="485">
        <v>0</v>
      </c>
      <c r="L228" s="485">
        <v>0</v>
      </c>
      <c r="M228" s="485">
        <v>0</v>
      </c>
      <c r="N228" s="485">
        <v>0</v>
      </c>
      <c r="O228" s="485">
        <v>0</v>
      </c>
      <c r="P228" s="485">
        <v>0</v>
      </c>
      <c r="Q228" s="485"/>
      <c r="R228" s="485"/>
      <c r="S228" s="485">
        <v>0</v>
      </c>
      <c r="T228" s="485">
        <v>0</v>
      </c>
      <c r="U228" s="485">
        <v>0</v>
      </c>
      <c r="V228" s="485">
        <v>0</v>
      </c>
      <c r="W228" s="485">
        <v>0</v>
      </c>
      <c r="X228" s="485">
        <v>3</v>
      </c>
      <c r="Y228" s="485">
        <v>0</v>
      </c>
      <c r="Z228" s="485">
        <v>0</v>
      </c>
      <c r="AA228" s="609">
        <v>0</v>
      </c>
      <c r="AB228" s="580">
        <f t="shared" si="86"/>
        <v>0</v>
      </c>
      <c r="AC228" s="581">
        <f t="shared" si="87"/>
        <v>0</v>
      </c>
      <c r="AD228" s="543">
        <f t="shared" si="88"/>
        <v>0</v>
      </c>
      <c r="AE228" s="542">
        <f t="shared" si="89"/>
        <v>0</v>
      </c>
      <c r="AF228" s="543">
        <f t="shared" si="90"/>
        <v>0</v>
      </c>
      <c r="AG228" s="587">
        <f t="shared" si="91"/>
        <v>97</v>
      </c>
      <c r="AH228" s="588">
        <f t="shared" si="92"/>
        <v>6.7035245335176227E-2</v>
      </c>
      <c r="AI228" s="589">
        <f t="shared" si="93"/>
        <v>98</v>
      </c>
      <c r="AJ228" s="588">
        <f t="shared" si="94"/>
        <v>4.7274481427882299E-2</v>
      </c>
      <c r="AK228" s="561" t="s">
        <v>121</v>
      </c>
      <c r="AL228" s="463"/>
      <c r="AM228" s="463"/>
      <c r="AN228" s="464"/>
    </row>
    <row r="229" spans="1:42" ht="13.5" thickBot="1">
      <c r="A229" s="31" t="s">
        <v>124</v>
      </c>
      <c r="B229" s="497">
        <v>0</v>
      </c>
      <c r="C229" s="497">
        <v>0</v>
      </c>
      <c r="D229" s="497">
        <v>0</v>
      </c>
      <c r="E229" s="497">
        <v>0</v>
      </c>
      <c r="F229" s="497">
        <v>0</v>
      </c>
      <c r="G229" s="497">
        <v>0</v>
      </c>
      <c r="H229" s="497">
        <v>0</v>
      </c>
      <c r="I229" s="497">
        <v>0</v>
      </c>
      <c r="J229" s="497">
        <v>0</v>
      </c>
      <c r="K229" s="497">
        <v>0</v>
      </c>
      <c r="L229" s="497">
        <v>0</v>
      </c>
      <c r="M229" s="497">
        <v>0</v>
      </c>
      <c r="N229" s="497">
        <v>0</v>
      </c>
      <c r="O229" s="497">
        <v>0</v>
      </c>
      <c r="P229" s="497">
        <v>0</v>
      </c>
      <c r="Q229" s="497"/>
      <c r="R229" s="497"/>
      <c r="S229" s="497">
        <v>0</v>
      </c>
      <c r="T229" s="497">
        <v>0</v>
      </c>
      <c r="U229" s="497">
        <v>0</v>
      </c>
      <c r="V229" s="497">
        <v>0</v>
      </c>
      <c r="W229" s="497">
        <v>0</v>
      </c>
      <c r="X229" s="497">
        <v>2</v>
      </c>
      <c r="Y229" s="497">
        <v>3</v>
      </c>
      <c r="Z229" s="497">
        <v>0</v>
      </c>
      <c r="AA229" s="613">
        <v>0</v>
      </c>
      <c r="AB229" s="137">
        <f t="shared" si="86"/>
        <v>0</v>
      </c>
      <c r="AC229" s="138">
        <f t="shared" si="87"/>
        <v>0</v>
      </c>
      <c r="AD229" s="139">
        <f t="shared" si="88"/>
        <v>0</v>
      </c>
      <c r="AE229" s="101">
        <f t="shared" si="89"/>
        <v>0</v>
      </c>
      <c r="AF229" s="139">
        <f t="shared" si="90"/>
        <v>0</v>
      </c>
      <c r="AG229" s="587">
        <f t="shared" si="91"/>
        <v>92</v>
      </c>
      <c r="AH229" s="588">
        <f t="shared" si="92"/>
        <v>6.3579820317899105E-2</v>
      </c>
      <c r="AI229" s="589">
        <f t="shared" si="93"/>
        <v>92</v>
      </c>
      <c r="AJ229" s="588">
        <f t="shared" si="94"/>
        <v>4.4380125422093582E-2</v>
      </c>
      <c r="AK229" s="561" t="s">
        <v>122</v>
      </c>
      <c r="AL229" s="463"/>
      <c r="AM229" s="463"/>
      <c r="AN229" s="464"/>
    </row>
    <row r="230" spans="1:42" ht="13.5" thickBot="1">
      <c r="A230" s="26" t="s">
        <v>125</v>
      </c>
      <c r="B230" s="484">
        <v>0</v>
      </c>
      <c r="C230" s="484">
        <v>0</v>
      </c>
      <c r="D230" s="484">
        <v>0</v>
      </c>
      <c r="E230" s="484">
        <v>0</v>
      </c>
      <c r="F230" s="484">
        <v>0</v>
      </c>
      <c r="G230" s="484">
        <v>0</v>
      </c>
      <c r="H230" s="484">
        <v>0</v>
      </c>
      <c r="I230" s="485" t="s">
        <v>123</v>
      </c>
      <c r="J230" s="485" t="s">
        <v>123</v>
      </c>
      <c r="K230" s="485" t="s">
        <v>123</v>
      </c>
      <c r="L230" s="485" t="s">
        <v>123</v>
      </c>
      <c r="M230" s="484" t="s">
        <v>123</v>
      </c>
      <c r="N230" s="484" t="s">
        <v>123</v>
      </c>
      <c r="O230" s="484" t="s">
        <v>123</v>
      </c>
      <c r="P230" s="484" t="s">
        <v>123</v>
      </c>
      <c r="Q230" s="484"/>
      <c r="R230" s="484"/>
      <c r="S230" s="484" t="s">
        <v>123</v>
      </c>
      <c r="T230" s="484" t="s">
        <v>123</v>
      </c>
      <c r="U230" s="484" t="s">
        <v>123</v>
      </c>
      <c r="V230" s="484" t="s">
        <v>123</v>
      </c>
      <c r="W230" s="485">
        <v>0</v>
      </c>
      <c r="X230" s="485">
        <v>2</v>
      </c>
      <c r="Y230" s="485">
        <v>3</v>
      </c>
      <c r="Z230" s="485">
        <v>3</v>
      </c>
      <c r="AA230" s="609">
        <v>0</v>
      </c>
      <c r="AB230" s="593">
        <f t="shared" si="86"/>
        <v>0</v>
      </c>
      <c r="AC230" s="594">
        <f t="shared" si="87"/>
        <v>0</v>
      </c>
      <c r="AD230" s="105">
        <f t="shared" si="88"/>
        <v>0</v>
      </c>
      <c r="AE230" s="104">
        <f t="shared" si="89"/>
        <v>0</v>
      </c>
      <c r="AF230" s="105">
        <f t="shared" si="90"/>
        <v>0</v>
      </c>
      <c r="AG230" s="141">
        <f t="shared" si="91"/>
        <v>78</v>
      </c>
      <c r="AH230" s="142">
        <f t="shared" si="92"/>
        <v>5.3904630269523149E-2</v>
      </c>
      <c r="AI230" s="143">
        <f t="shared" si="93"/>
        <v>78</v>
      </c>
      <c r="AJ230" s="142">
        <f t="shared" si="94"/>
        <v>3.7626628075253257E-2</v>
      </c>
      <c r="AK230" s="564" t="s">
        <v>124</v>
      </c>
      <c r="AL230" s="597"/>
      <c r="AM230" s="597"/>
      <c r="AN230" s="144"/>
    </row>
    <row r="231" spans="1:42">
      <c r="A231" s="493" t="s">
        <v>126</v>
      </c>
      <c r="B231" s="485">
        <v>0</v>
      </c>
      <c r="C231" s="485">
        <v>0</v>
      </c>
      <c r="D231" s="485">
        <v>0</v>
      </c>
      <c r="E231" s="485">
        <v>0</v>
      </c>
      <c r="F231" s="485">
        <v>0</v>
      </c>
      <c r="G231" s="485">
        <v>0</v>
      </c>
      <c r="H231" s="485">
        <v>0</v>
      </c>
      <c r="I231" s="485" t="s">
        <v>123</v>
      </c>
      <c r="J231" s="485" t="s">
        <v>123</v>
      </c>
      <c r="K231" s="485" t="s">
        <v>123</v>
      </c>
      <c r="L231" s="485" t="s">
        <v>123</v>
      </c>
      <c r="M231" s="484" t="s">
        <v>123</v>
      </c>
      <c r="N231" s="484" t="s">
        <v>123</v>
      </c>
      <c r="O231" s="484" t="s">
        <v>123</v>
      </c>
      <c r="P231" s="484" t="s">
        <v>123</v>
      </c>
      <c r="Q231" s="484"/>
      <c r="R231" s="484"/>
      <c r="S231" s="484" t="s">
        <v>123</v>
      </c>
      <c r="T231" s="484" t="s">
        <v>123</v>
      </c>
      <c r="U231" s="484" t="s">
        <v>123</v>
      </c>
      <c r="V231" s="484" t="s">
        <v>123</v>
      </c>
      <c r="W231" s="485">
        <v>0</v>
      </c>
      <c r="X231" s="485">
        <v>0</v>
      </c>
      <c r="Y231" s="485">
        <v>0</v>
      </c>
      <c r="Z231" s="485">
        <v>2</v>
      </c>
      <c r="AA231" s="609">
        <v>0</v>
      </c>
      <c r="AB231" s="580">
        <f t="shared" si="86"/>
        <v>0</v>
      </c>
      <c r="AC231" s="581">
        <f t="shared" si="87"/>
        <v>0</v>
      </c>
      <c r="AD231" s="543">
        <f t="shared" si="88"/>
        <v>0</v>
      </c>
      <c r="AE231" s="542">
        <f t="shared" si="89"/>
        <v>0</v>
      </c>
      <c r="AF231" s="543">
        <f t="shared" si="90"/>
        <v>0</v>
      </c>
      <c r="AG231" s="599">
        <f t="shared" si="91"/>
        <v>161</v>
      </c>
      <c r="AH231" s="600">
        <f t="shared" si="92"/>
        <v>0.11126468555632343</v>
      </c>
      <c r="AI231" s="601">
        <f t="shared" si="93"/>
        <v>161</v>
      </c>
      <c r="AJ231" s="600">
        <f t="shared" si="94"/>
        <v>7.766521948866377E-2</v>
      </c>
      <c r="AK231" s="567" t="s">
        <v>125</v>
      </c>
      <c r="AL231" s="602"/>
      <c r="AM231" s="602"/>
      <c r="AN231" s="603"/>
    </row>
    <row r="232" spans="1:42">
      <c r="A232" s="493" t="s">
        <v>127</v>
      </c>
      <c r="B232" s="485">
        <v>0</v>
      </c>
      <c r="C232" s="485">
        <v>0</v>
      </c>
      <c r="D232" s="485" t="s">
        <v>123</v>
      </c>
      <c r="E232" s="485" t="s">
        <v>123</v>
      </c>
      <c r="F232" s="485" t="s">
        <v>123</v>
      </c>
      <c r="G232" s="485" t="s">
        <v>123</v>
      </c>
      <c r="H232" s="485" t="s">
        <v>123</v>
      </c>
      <c r="I232" s="485" t="s">
        <v>123</v>
      </c>
      <c r="J232" s="485" t="s">
        <v>123</v>
      </c>
      <c r="K232" s="485" t="s">
        <v>123</v>
      </c>
      <c r="L232" s="485" t="s">
        <v>123</v>
      </c>
      <c r="M232" s="484" t="s">
        <v>123</v>
      </c>
      <c r="N232" s="484" t="s">
        <v>123</v>
      </c>
      <c r="O232" s="484" t="s">
        <v>123</v>
      </c>
      <c r="P232" s="484" t="s">
        <v>123</v>
      </c>
      <c r="Q232" s="484"/>
      <c r="R232" s="484"/>
      <c r="S232" s="484" t="s">
        <v>123</v>
      </c>
      <c r="T232" s="484" t="s">
        <v>123</v>
      </c>
      <c r="U232" s="484" t="s">
        <v>123</v>
      </c>
      <c r="V232" s="484" t="s">
        <v>123</v>
      </c>
      <c r="W232" s="485">
        <v>0</v>
      </c>
      <c r="X232" s="485">
        <v>0</v>
      </c>
      <c r="Y232" s="485">
        <v>0</v>
      </c>
      <c r="Z232" s="485">
        <v>0</v>
      </c>
      <c r="AA232" s="609">
        <v>0</v>
      </c>
      <c r="AB232" s="580">
        <f t="shared" si="86"/>
        <v>0</v>
      </c>
      <c r="AC232" s="581">
        <f t="shared" si="87"/>
        <v>0</v>
      </c>
      <c r="AD232" s="543">
        <f t="shared" si="88"/>
        <v>0</v>
      </c>
      <c r="AE232" s="542">
        <f t="shared" si="89"/>
        <v>0</v>
      </c>
      <c r="AF232" s="543">
        <f t="shared" si="90"/>
        <v>0</v>
      </c>
      <c r="AG232" s="587">
        <f t="shared" si="91"/>
        <v>58</v>
      </c>
      <c r="AH232" s="588">
        <f t="shared" si="92"/>
        <v>4.0082930200414653E-2</v>
      </c>
      <c r="AI232" s="589">
        <f t="shared" si="93"/>
        <v>58</v>
      </c>
      <c r="AJ232" s="588">
        <f t="shared" si="94"/>
        <v>2.7978774722624215E-2</v>
      </c>
      <c r="AK232" s="560" t="s">
        <v>126</v>
      </c>
      <c r="AL232" s="463"/>
      <c r="AM232" s="463"/>
      <c r="AN232" s="464"/>
    </row>
    <row r="233" spans="1:42">
      <c r="A233" s="493" t="s">
        <v>128</v>
      </c>
      <c r="B233" s="485">
        <v>0</v>
      </c>
      <c r="C233" s="485">
        <v>0</v>
      </c>
      <c r="D233" s="485" t="s">
        <v>123</v>
      </c>
      <c r="E233" s="485" t="s">
        <v>123</v>
      </c>
      <c r="F233" s="485" t="s">
        <v>123</v>
      </c>
      <c r="G233" s="485" t="s">
        <v>123</v>
      </c>
      <c r="H233" s="485" t="s">
        <v>123</v>
      </c>
      <c r="I233" s="485" t="s">
        <v>123</v>
      </c>
      <c r="J233" s="485" t="s">
        <v>123</v>
      </c>
      <c r="K233" s="485" t="s">
        <v>123</v>
      </c>
      <c r="L233" s="485" t="s">
        <v>123</v>
      </c>
      <c r="M233" s="484" t="s">
        <v>123</v>
      </c>
      <c r="N233" s="484" t="s">
        <v>123</v>
      </c>
      <c r="O233" s="484" t="s">
        <v>123</v>
      </c>
      <c r="P233" s="484" t="s">
        <v>123</v>
      </c>
      <c r="Q233" s="484"/>
      <c r="R233" s="484"/>
      <c r="S233" s="484" t="s">
        <v>123</v>
      </c>
      <c r="T233" s="484" t="s">
        <v>123</v>
      </c>
      <c r="U233" s="484" t="s">
        <v>123</v>
      </c>
      <c r="V233" s="484" t="s">
        <v>123</v>
      </c>
      <c r="W233" s="485">
        <v>0</v>
      </c>
      <c r="X233" s="485">
        <v>0</v>
      </c>
      <c r="Y233" s="485">
        <v>0</v>
      </c>
      <c r="Z233" s="485">
        <v>0</v>
      </c>
      <c r="AA233" s="609">
        <v>0</v>
      </c>
      <c r="AB233" s="580">
        <f t="shared" si="86"/>
        <v>0</v>
      </c>
      <c r="AC233" s="581">
        <f t="shared" si="87"/>
        <v>0</v>
      </c>
      <c r="AD233" s="543">
        <f t="shared" si="88"/>
        <v>0</v>
      </c>
      <c r="AE233" s="542">
        <f t="shared" si="89"/>
        <v>0</v>
      </c>
      <c r="AF233" s="543">
        <f t="shared" si="90"/>
        <v>0</v>
      </c>
      <c r="AG233" s="587">
        <f t="shared" si="91"/>
        <v>50</v>
      </c>
      <c r="AH233" s="588">
        <f t="shared" si="92"/>
        <v>3.455425017277125E-2</v>
      </c>
      <c r="AI233" s="589">
        <f t="shared" si="93"/>
        <v>50</v>
      </c>
      <c r="AJ233" s="588">
        <f t="shared" si="94"/>
        <v>2.4119633381572601E-2</v>
      </c>
      <c r="AK233" s="560" t="s">
        <v>127</v>
      </c>
      <c r="AL233" s="463"/>
      <c r="AM233" s="463"/>
      <c r="AN233" s="464"/>
    </row>
    <row r="234" spans="1:42" ht="13.5" thickBot="1">
      <c r="A234" s="507" t="s">
        <v>129</v>
      </c>
      <c r="B234" s="485">
        <v>0</v>
      </c>
      <c r="C234" s="485">
        <v>0</v>
      </c>
      <c r="D234" s="485" t="s">
        <v>123</v>
      </c>
      <c r="E234" s="485" t="s">
        <v>123</v>
      </c>
      <c r="F234" s="485" t="s">
        <v>123</v>
      </c>
      <c r="G234" s="485" t="s">
        <v>123</v>
      </c>
      <c r="H234" s="485" t="s">
        <v>123</v>
      </c>
      <c r="I234" s="485" t="s">
        <v>123</v>
      </c>
      <c r="J234" s="485" t="s">
        <v>123</v>
      </c>
      <c r="K234" s="485" t="s">
        <v>123</v>
      </c>
      <c r="L234" s="485" t="s">
        <v>123</v>
      </c>
      <c r="M234" s="484" t="s">
        <v>123</v>
      </c>
      <c r="N234" s="484" t="s">
        <v>123</v>
      </c>
      <c r="O234" s="484" t="s">
        <v>123</v>
      </c>
      <c r="P234" s="484" t="s">
        <v>123</v>
      </c>
      <c r="Q234" s="484"/>
      <c r="R234" s="484"/>
      <c r="S234" s="484" t="s">
        <v>123</v>
      </c>
      <c r="T234" s="484" t="s">
        <v>123</v>
      </c>
      <c r="U234" s="484" t="s">
        <v>123</v>
      </c>
      <c r="V234" s="484" t="s">
        <v>123</v>
      </c>
      <c r="W234" s="485">
        <v>0</v>
      </c>
      <c r="X234" s="485">
        <v>0</v>
      </c>
      <c r="Y234" s="485">
        <v>0</v>
      </c>
      <c r="Z234" s="485">
        <v>0</v>
      </c>
      <c r="AA234" s="609">
        <v>0</v>
      </c>
      <c r="AB234" s="580">
        <f t="shared" si="86"/>
        <v>0</v>
      </c>
      <c r="AC234" s="581">
        <f t="shared" si="87"/>
        <v>0</v>
      </c>
      <c r="AD234" s="543">
        <f t="shared" si="88"/>
        <v>0</v>
      </c>
      <c r="AE234" s="542">
        <f t="shared" si="89"/>
        <v>0</v>
      </c>
      <c r="AF234" s="543">
        <f t="shared" si="90"/>
        <v>0</v>
      </c>
      <c r="AG234" s="587">
        <f t="shared" si="91"/>
        <v>12</v>
      </c>
      <c r="AH234" s="588">
        <f t="shared" si="92"/>
        <v>8.2930200414651004E-3</v>
      </c>
      <c r="AI234" s="589">
        <f t="shared" si="93"/>
        <v>12</v>
      </c>
      <c r="AJ234" s="588">
        <f t="shared" si="94"/>
        <v>5.7887120115774236E-3</v>
      </c>
      <c r="AK234" s="560" t="s">
        <v>128</v>
      </c>
      <c r="AL234" s="463"/>
      <c r="AM234" s="463"/>
      <c r="AN234" s="464"/>
    </row>
    <row r="235" spans="1:42" ht="13.5" thickBot="1">
      <c r="A235" s="48" t="s">
        <v>103</v>
      </c>
      <c r="B235" s="49">
        <f>SUM(B222:B234)</f>
        <v>40</v>
      </c>
      <c r="C235" s="49">
        <f>SUM(C222:C234)</f>
        <v>76</v>
      </c>
      <c r="D235" s="49">
        <f>SUM(D222:D234)</f>
        <v>2</v>
      </c>
      <c r="E235" s="49">
        <f>SUM(E222:E234)</f>
        <v>1</v>
      </c>
      <c r="F235" s="49">
        <f>SUM(F222:F234)</f>
        <v>1</v>
      </c>
      <c r="G235" s="49">
        <f t="shared" ref="G235:U235" si="95">SUM(G222:G234)</f>
        <v>2</v>
      </c>
      <c r="H235" s="49">
        <f t="shared" si="95"/>
        <v>0</v>
      </c>
      <c r="I235" s="49">
        <f t="shared" si="95"/>
        <v>3</v>
      </c>
      <c r="J235" s="49">
        <f t="shared" si="95"/>
        <v>1</v>
      </c>
      <c r="K235" s="49">
        <f t="shared" si="95"/>
        <v>1</v>
      </c>
      <c r="L235" s="49">
        <f t="shared" si="95"/>
        <v>0</v>
      </c>
      <c r="M235" s="49">
        <f t="shared" si="95"/>
        <v>1</v>
      </c>
      <c r="N235" s="49">
        <f t="shared" si="95"/>
        <v>4</v>
      </c>
      <c r="O235" s="49">
        <f t="shared" si="95"/>
        <v>1</v>
      </c>
      <c r="P235" s="49">
        <f t="shared" si="95"/>
        <v>1</v>
      </c>
      <c r="Q235" s="49"/>
      <c r="R235" s="49"/>
      <c r="S235" s="49">
        <f t="shared" si="95"/>
        <v>2</v>
      </c>
      <c r="T235" s="49">
        <f t="shared" si="95"/>
        <v>0</v>
      </c>
      <c r="U235" s="49">
        <f t="shared" si="95"/>
        <v>0</v>
      </c>
      <c r="V235" s="49">
        <f t="shared" ref="V235:AF235" si="96">SUM(V222:V234)</f>
        <v>0</v>
      </c>
      <c r="W235" s="49">
        <f t="shared" si="96"/>
        <v>1</v>
      </c>
      <c r="X235" s="49">
        <f t="shared" si="96"/>
        <v>18</v>
      </c>
      <c r="Y235" s="49">
        <f t="shared" si="96"/>
        <v>87</v>
      </c>
      <c r="Z235" s="49">
        <f t="shared" si="96"/>
        <v>33</v>
      </c>
      <c r="AA235" s="145">
        <f t="shared" si="96"/>
        <v>39</v>
      </c>
      <c r="AB235" s="127">
        <f t="shared" si="96"/>
        <v>118</v>
      </c>
      <c r="AC235" s="128">
        <f t="shared" si="96"/>
        <v>1</v>
      </c>
      <c r="AD235" s="113">
        <f t="shared" si="96"/>
        <v>18</v>
      </c>
      <c r="AE235" s="112">
        <f t="shared" si="96"/>
        <v>1</v>
      </c>
      <c r="AF235" s="113">
        <f t="shared" si="96"/>
        <v>1</v>
      </c>
      <c r="AG235" s="587">
        <f t="shared" si="91"/>
        <v>3</v>
      </c>
      <c r="AH235" s="588">
        <f t="shared" si="92"/>
        <v>2.0732550103662751E-3</v>
      </c>
      <c r="AI235" s="589">
        <f t="shared" si="93"/>
        <v>3</v>
      </c>
      <c r="AJ235" s="588">
        <f t="shared" si="94"/>
        <v>1.4471780028943559E-3</v>
      </c>
      <c r="AK235" s="570" t="s">
        <v>129</v>
      </c>
      <c r="AL235" s="604"/>
      <c r="AM235" s="604"/>
      <c r="AN235" s="605"/>
    </row>
    <row r="236" spans="1:42" ht="13.5" thickBot="1">
      <c r="A236" s="58" t="s">
        <v>130</v>
      </c>
      <c r="B236" s="148">
        <v>3</v>
      </c>
      <c r="C236" s="148">
        <v>2.8</v>
      </c>
      <c r="D236" s="148">
        <v>2.5</v>
      </c>
      <c r="E236" s="61">
        <v>2.2000000000000002</v>
      </c>
      <c r="F236" s="61">
        <v>1.8</v>
      </c>
      <c r="G236" s="61">
        <v>1.9</v>
      </c>
      <c r="H236" s="61">
        <v>1.8</v>
      </c>
      <c r="I236" s="61">
        <v>1.6</v>
      </c>
      <c r="J236" s="61">
        <v>1.5</v>
      </c>
      <c r="K236" s="61">
        <v>1.7</v>
      </c>
      <c r="L236" s="61">
        <v>1.4</v>
      </c>
      <c r="M236" s="129">
        <v>1.4</v>
      </c>
      <c r="N236" s="61">
        <v>1.8</v>
      </c>
      <c r="O236" s="61">
        <v>1.3</v>
      </c>
      <c r="P236" s="129">
        <v>1.5</v>
      </c>
      <c r="Q236" s="129"/>
      <c r="R236" s="129"/>
      <c r="S236" s="129">
        <v>1.3</v>
      </c>
      <c r="T236" s="129">
        <v>1.3</v>
      </c>
      <c r="U236" s="61">
        <v>1.3</v>
      </c>
      <c r="V236" s="149">
        <v>1.3</v>
      </c>
      <c r="AB236" s="80"/>
      <c r="AC236" s="81"/>
      <c r="AD236" s="81"/>
      <c r="AE236" s="81"/>
      <c r="AF236" s="81"/>
      <c r="AG236" s="127">
        <f t="shared" ref="AD236:AJ262" si="97">SUM(AG223:AG235)</f>
        <v>1447</v>
      </c>
      <c r="AH236" s="128">
        <f t="shared" si="97"/>
        <v>1</v>
      </c>
      <c r="AI236" s="127">
        <f t="shared" si="97"/>
        <v>2073</v>
      </c>
      <c r="AJ236" s="128">
        <f t="shared" si="97"/>
        <v>1</v>
      </c>
      <c r="AK236" s="146"/>
      <c r="AL236" s="147"/>
      <c r="AM236" s="147"/>
      <c r="AN236" s="147"/>
    </row>
    <row r="237" spans="1:42">
      <c r="A237" s="132">
        <f>SUM(E236:V236)</f>
        <v>25.100000000000005</v>
      </c>
      <c r="B237" s="10" t="s">
        <v>188</v>
      </c>
      <c r="C237" s="7" t="s">
        <v>189</v>
      </c>
      <c r="D237" s="7"/>
      <c r="E237" s="7" t="s">
        <v>178</v>
      </c>
      <c r="F237" s="7"/>
      <c r="H237" s="70"/>
      <c r="I237" s="71" t="s">
        <v>190</v>
      </c>
      <c r="J237" s="70"/>
      <c r="K237" s="7"/>
      <c r="N237" s="7" t="s">
        <v>191</v>
      </c>
      <c r="O237" s="70"/>
      <c r="S237" s="150" t="s">
        <v>192</v>
      </c>
      <c r="W237" s="7" t="s">
        <v>190</v>
      </c>
      <c r="X237" s="7" t="s">
        <v>193</v>
      </c>
      <c r="Y237" s="7" t="s">
        <v>194</v>
      </c>
      <c r="AA237" s="7" t="s">
        <v>195</v>
      </c>
      <c r="AB237" s="515">
        <v>2016</v>
      </c>
      <c r="AC237" s="516" t="s">
        <v>135</v>
      </c>
      <c r="AD237" s="517"/>
      <c r="AE237" s="517"/>
      <c r="AF237" s="517" t="s">
        <v>136</v>
      </c>
      <c r="AG237" s="82" t="s">
        <v>131</v>
      </c>
      <c r="AH237" s="82" t="s">
        <v>132</v>
      </c>
      <c r="AI237" s="83" t="s">
        <v>133</v>
      </c>
      <c r="AJ237" s="84" t="s">
        <v>133</v>
      </c>
      <c r="AK237" s="85" t="s">
        <v>134</v>
      </c>
      <c r="AL237" s="85"/>
      <c r="AM237" s="85"/>
      <c r="AN237" s="86"/>
    </row>
    <row r="238" spans="1:42">
      <c r="B238" s="151" t="s">
        <v>196</v>
      </c>
      <c r="AB238" s="73" t="s">
        <v>141</v>
      </c>
      <c r="AC238" s="74"/>
      <c r="AD238" s="74"/>
      <c r="AE238" s="74"/>
      <c r="AF238" s="520" t="s">
        <v>116</v>
      </c>
      <c r="AG238" s="64" t="s">
        <v>138</v>
      </c>
      <c r="AH238" s="64" t="s">
        <v>139</v>
      </c>
      <c r="AI238" s="65" t="s">
        <v>138</v>
      </c>
      <c r="AJ238" s="66" t="s">
        <v>139</v>
      </c>
      <c r="AK238" s="72" t="s">
        <v>140</v>
      </c>
      <c r="AL238" s="67"/>
      <c r="AM238" s="67"/>
      <c r="AN238" s="68"/>
    </row>
    <row r="239" spans="1:42">
      <c r="A239" s="152"/>
      <c r="AB239" s="75" t="s">
        <v>143</v>
      </c>
      <c r="AC239" s="63"/>
      <c r="AD239" s="63"/>
      <c r="AE239" s="63"/>
      <c r="AF239" s="520">
        <f>SUM(AH160,AJ160)/SUM(AH160:AK160)</f>
        <v>1</v>
      </c>
      <c r="AG239" s="522" t="s">
        <v>116</v>
      </c>
      <c r="AH239" s="522" t="s">
        <v>116</v>
      </c>
      <c r="AI239" s="522" t="s">
        <v>116</v>
      </c>
      <c r="AJ239" s="522" t="s">
        <v>116</v>
      </c>
      <c r="AK239" s="523" t="s">
        <v>142</v>
      </c>
      <c r="AL239" s="523"/>
      <c r="AM239" s="523"/>
      <c r="AN239" s="523"/>
    </row>
    <row r="240" spans="1:42" ht="13.5" thickBot="1">
      <c r="A240" s="152"/>
      <c r="B240" s="153"/>
      <c r="C240" s="97"/>
      <c r="D240" s="97"/>
      <c r="E240" s="97"/>
      <c r="F240" s="97"/>
      <c r="G240" s="97"/>
      <c r="H240" s="97"/>
      <c r="I240" s="97"/>
      <c r="J240" s="97"/>
      <c r="AB240" s="76" t="s">
        <v>197</v>
      </c>
      <c r="AC240" s="77"/>
      <c r="AD240" s="77"/>
      <c r="AE240" s="77"/>
      <c r="AF240" s="549">
        <f>SUM(AH161,AJ161)/SUM(AH161:AK161)</f>
        <v>0.60869565217391308</v>
      </c>
      <c r="AG240" s="522">
        <f>SUM(AC302:AC305)</f>
        <v>568</v>
      </c>
      <c r="AH240" s="522">
        <f>SUM(AC306:AC314)</f>
        <v>1</v>
      </c>
      <c r="AI240" s="522">
        <v>0</v>
      </c>
      <c r="AJ240" s="522">
        <v>0</v>
      </c>
      <c r="AK240" s="523" t="s">
        <v>144</v>
      </c>
      <c r="AL240" s="523"/>
      <c r="AM240" s="523"/>
      <c r="AN240" s="523"/>
    </row>
    <row r="241" spans="1:40">
      <c r="B241" s="153"/>
      <c r="C241" s="97"/>
      <c r="D241" s="97"/>
      <c r="E241" s="97"/>
      <c r="F241" s="97"/>
      <c r="G241" s="97"/>
      <c r="H241" s="97"/>
      <c r="I241" s="97"/>
      <c r="J241" s="97"/>
      <c r="AC241" s="133"/>
      <c r="AD241" s="134"/>
      <c r="AE241" s="134"/>
      <c r="AF241" s="134"/>
      <c r="AG241" s="522">
        <f>SUM(AE302:AE303,AG223:AG224)</f>
        <v>378</v>
      </c>
      <c r="AH241" s="607">
        <f>SUM(AE305:AE314,AG226:AG235)</f>
        <v>833</v>
      </c>
      <c r="AI241" s="522">
        <v>277</v>
      </c>
      <c r="AJ241" s="522">
        <v>16</v>
      </c>
      <c r="AK241" s="528" t="s">
        <v>146</v>
      </c>
      <c r="AL241" s="528"/>
      <c r="AM241" s="528"/>
      <c r="AN241" s="528"/>
    </row>
    <row r="242" spans="1:40" ht="27" thickBot="1">
      <c r="A242" s="5" t="s">
        <v>198</v>
      </c>
      <c r="B242" s="5"/>
      <c r="C242" s="6"/>
      <c r="D242" s="6"/>
      <c r="E242" s="7"/>
      <c r="F242" s="7"/>
      <c r="G242" s="7"/>
      <c r="H242" s="7"/>
      <c r="I242" s="8"/>
      <c r="J242" s="7"/>
      <c r="K242" s="7"/>
      <c r="U242" s="9"/>
      <c r="AE242" s="7"/>
      <c r="AF242" s="7"/>
      <c r="AI242" s="163" t="s">
        <v>199</v>
      </c>
      <c r="AJ242" s="164"/>
      <c r="AK242" s="164"/>
      <c r="AL242" s="164"/>
      <c r="AM242" s="164"/>
      <c r="AN242" s="164"/>
    </row>
    <row r="243" spans="1:40" ht="13.5" thickBot="1">
      <c r="A243" s="11" t="s">
        <v>95</v>
      </c>
      <c r="B243" s="11"/>
      <c r="C243" s="7"/>
      <c r="D243" s="7"/>
      <c r="E243" s="7"/>
      <c r="F243" s="7"/>
      <c r="G243" s="7"/>
      <c r="H243" s="7"/>
      <c r="I243" s="7"/>
      <c r="J243" s="7"/>
      <c r="K243" s="7"/>
      <c r="AE243" s="7"/>
      <c r="AF243" s="7"/>
    </row>
    <row r="244" spans="1:40" ht="14.25" thickTop="1" thickBot="1">
      <c r="A244" s="12" t="s">
        <v>72</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c r="A245" s="456" t="s">
        <v>96</v>
      </c>
      <c r="B245" s="462" t="s">
        <v>97</v>
      </c>
      <c r="C245" s="462" t="s">
        <v>97</v>
      </c>
      <c r="D245" s="462" t="s">
        <v>97</v>
      </c>
      <c r="E245" s="462" t="s">
        <v>97</v>
      </c>
      <c r="F245" s="462" t="s">
        <v>97</v>
      </c>
      <c r="G245" s="462" t="s">
        <v>97</v>
      </c>
      <c r="H245" s="462" t="s">
        <v>97</v>
      </c>
      <c r="I245" s="462" t="s">
        <v>97</v>
      </c>
      <c r="J245" s="462" t="s">
        <v>97</v>
      </c>
      <c r="K245" s="462" t="s">
        <v>97</v>
      </c>
      <c r="L245" s="462" t="s">
        <v>97</v>
      </c>
      <c r="M245" s="462" t="s">
        <v>97</v>
      </c>
      <c r="N245" s="462" t="s">
        <v>97</v>
      </c>
      <c r="O245" s="462" t="s">
        <v>97</v>
      </c>
      <c r="P245" s="462" t="s">
        <v>97</v>
      </c>
      <c r="Q245" s="462"/>
      <c r="R245" s="462"/>
      <c r="S245" s="462" t="s">
        <v>97</v>
      </c>
      <c r="T245" s="462" t="s">
        <v>160</v>
      </c>
      <c r="U245" s="462" t="s">
        <v>160</v>
      </c>
      <c r="V245" s="462" t="s">
        <v>160</v>
      </c>
      <c r="W245" s="462" t="s">
        <v>160</v>
      </c>
      <c r="X245" s="458"/>
      <c r="Y245" s="459"/>
      <c r="Z245" s="459"/>
      <c r="AA245" s="460"/>
      <c r="AB245" s="460"/>
      <c r="AC245" s="460"/>
      <c r="AD245" s="460"/>
      <c r="AE245" s="461"/>
      <c r="AF245" s="462"/>
      <c r="AG245" s="19"/>
      <c r="AH245" s="19"/>
      <c r="AI245" s="20"/>
      <c r="AJ245" s="20"/>
      <c r="AK245" s="21"/>
    </row>
    <row r="246" spans="1:40">
      <c r="A246" s="456" t="s">
        <v>99</v>
      </c>
      <c r="B246" s="462" t="s">
        <v>101</v>
      </c>
      <c r="C246" s="462" t="s">
        <v>161</v>
      </c>
      <c r="D246" s="462" t="s">
        <v>100</v>
      </c>
      <c r="E246" s="462" t="s">
        <v>101</v>
      </c>
      <c r="F246" s="462" t="s">
        <v>101</v>
      </c>
      <c r="G246" s="462" t="s">
        <v>101</v>
      </c>
      <c r="H246" s="462" t="s">
        <v>101</v>
      </c>
      <c r="I246" s="462" t="s">
        <v>101</v>
      </c>
      <c r="J246" s="462" t="s">
        <v>101</v>
      </c>
      <c r="K246" s="462" t="s">
        <v>101</v>
      </c>
      <c r="L246" s="462" t="s">
        <v>101</v>
      </c>
      <c r="M246" s="462" t="s">
        <v>101</v>
      </c>
      <c r="N246" s="462" t="s">
        <v>101</v>
      </c>
      <c r="O246" s="462" t="s">
        <v>101</v>
      </c>
      <c r="P246" s="462" t="s">
        <v>101</v>
      </c>
      <c r="Q246" s="462"/>
      <c r="R246" s="462"/>
      <c r="S246" s="462" t="s">
        <v>101</v>
      </c>
      <c r="T246" s="462" t="s">
        <v>100</v>
      </c>
      <c r="U246" s="462" t="s">
        <v>101</v>
      </c>
      <c r="V246" s="462" t="s">
        <v>101</v>
      </c>
      <c r="W246" s="462" t="s">
        <v>101</v>
      </c>
      <c r="X246" s="465" t="s">
        <v>103</v>
      </c>
      <c r="Y246" s="466"/>
      <c r="Z246" s="467"/>
      <c r="AA246" s="467"/>
      <c r="AB246" s="467"/>
      <c r="AC246" s="467"/>
      <c r="AD246" s="467"/>
      <c r="AE246" s="468"/>
      <c r="AF246" s="469"/>
      <c r="AG246" s="462"/>
      <c r="AH246" s="462"/>
      <c r="AI246" s="463"/>
      <c r="AJ246" s="463"/>
      <c r="AK246" s="464"/>
      <c r="AM246" s="70"/>
    </row>
    <row r="247" spans="1:40" ht="13.5" thickBot="1">
      <c r="A247" s="472" t="s">
        <v>104</v>
      </c>
      <c r="B247" s="553">
        <v>7480</v>
      </c>
      <c r="C247" s="553">
        <v>7520</v>
      </c>
      <c r="D247" s="553">
        <v>7240</v>
      </c>
      <c r="E247" s="553">
        <v>7240</v>
      </c>
      <c r="F247" s="553">
        <v>7200</v>
      </c>
      <c r="G247" s="553">
        <v>7190</v>
      </c>
      <c r="H247" s="553">
        <v>7150</v>
      </c>
      <c r="I247" s="553">
        <v>7190</v>
      </c>
      <c r="J247" s="553">
        <v>7240</v>
      </c>
      <c r="K247" s="553">
        <v>7240</v>
      </c>
      <c r="L247" s="553">
        <v>7230</v>
      </c>
      <c r="M247" s="553">
        <v>7190</v>
      </c>
      <c r="N247" s="553">
        <v>8030</v>
      </c>
      <c r="O247" s="553">
        <v>7210</v>
      </c>
      <c r="P247" s="553">
        <v>7090</v>
      </c>
      <c r="Q247" s="553"/>
      <c r="R247" s="553"/>
      <c r="S247" s="553">
        <v>7290</v>
      </c>
      <c r="T247" s="553">
        <v>6790</v>
      </c>
      <c r="U247" s="553">
        <v>5010</v>
      </c>
      <c r="V247" s="553">
        <v>4810</v>
      </c>
      <c r="W247" s="553">
        <v>4290</v>
      </c>
      <c r="X247" s="22" t="s">
        <v>105</v>
      </c>
      <c r="Y247" s="474"/>
      <c r="Z247" s="475"/>
      <c r="AA247" s="475"/>
      <c r="AB247" s="475"/>
      <c r="AC247" s="475"/>
      <c r="AD247" s="476"/>
      <c r="AE247" s="477"/>
      <c r="AF247" s="478"/>
      <c r="AG247" s="462"/>
      <c r="AH247" s="463"/>
      <c r="AI247" s="463"/>
      <c r="AJ247" s="463"/>
      <c r="AK247" s="464"/>
    </row>
    <row r="248" spans="1:40" ht="13.5" thickBot="1">
      <c r="A248" s="480" t="s">
        <v>106</v>
      </c>
      <c r="B248" s="556" t="s">
        <v>107</v>
      </c>
      <c r="C248" s="556" t="s">
        <v>107</v>
      </c>
      <c r="D248" s="556" t="s">
        <v>107</v>
      </c>
      <c r="E248" s="556" t="s">
        <v>107</v>
      </c>
      <c r="F248" s="556" t="s">
        <v>107</v>
      </c>
      <c r="G248" s="556" t="s">
        <v>107</v>
      </c>
      <c r="H248" s="556" t="s">
        <v>107</v>
      </c>
      <c r="I248" s="556" t="s">
        <v>107</v>
      </c>
      <c r="J248" s="556" t="s">
        <v>107</v>
      </c>
      <c r="K248" s="556" t="s">
        <v>107</v>
      </c>
      <c r="L248" s="556" t="s">
        <v>107</v>
      </c>
      <c r="M248" s="556" t="s">
        <v>107</v>
      </c>
      <c r="N248" s="556" t="s">
        <v>107</v>
      </c>
      <c r="O248" s="556" t="s">
        <v>107</v>
      </c>
      <c r="P248" s="556" t="s">
        <v>107</v>
      </c>
      <c r="Q248" s="556"/>
      <c r="R248" s="556"/>
      <c r="S248" s="556" t="s">
        <v>153</v>
      </c>
      <c r="T248" s="556" t="s">
        <v>113</v>
      </c>
      <c r="U248" s="556" t="s">
        <v>113</v>
      </c>
      <c r="V248" s="556" t="s">
        <v>113</v>
      </c>
      <c r="W248" s="556" t="s">
        <v>113</v>
      </c>
      <c r="X248" s="90" t="s">
        <v>108</v>
      </c>
      <c r="Y248" s="91" t="s">
        <v>109</v>
      </c>
      <c r="Z248" s="90" t="s">
        <v>110</v>
      </c>
      <c r="AA248" s="90" t="s">
        <v>111</v>
      </c>
      <c r="AB248" s="90" t="s">
        <v>112</v>
      </c>
      <c r="AC248" s="90" t="s">
        <v>111</v>
      </c>
      <c r="AD248" s="90" t="s">
        <v>113</v>
      </c>
      <c r="AE248" s="90" t="s">
        <v>109</v>
      </c>
      <c r="AF248" s="90" t="s">
        <v>114</v>
      </c>
      <c r="AG248" s="576"/>
      <c r="AH248" s="577"/>
      <c r="AI248" s="463"/>
      <c r="AJ248" s="463"/>
      <c r="AK248" s="464"/>
    </row>
    <row r="249" spans="1:40">
      <c r="A249" s="26" t="s">
        <v>115</v>
      </c>
      <c r="B249" s="484">
        <v>0</v>
      </c>
      <c r="C249" s="484">
        <v>0</v>
      </c>
      <c r="D249" s="484">
        <v>3</v>
      </c>
      <c r="E249" s="484">
        <v>9</v>
      </c>
      <c r="F249" s="484">
        <v>10</v>
      </c>
      <c r="G249" s="484">
        <v>11</v>
      </c>
      <c r="H249" s="484">
        <v>4</v>
      </c>
      <c r="I249" s="484">
        <v>6</v>
      </c>
      <c r="J249" s="484">
        <v>9</v>
      </c>
      <c r="K249" s="484">
        <v>12</v>
      </c>
      <c r="L249" s="484">
        <v>6</v>
      </c>
      <c r="M249" s="484">
        <v>3</v>
      </c>
      <c r="N249" s="484">
        <v>1</v>
      </c>
      <c r="O249" s="484">
        <v>0</v>
      </c>
      <c r="P249" s="484">
        <v>0</v>
      </c>
      <c r="Q249" s="484"/>
      <c r="R249" s="484"/>
      <c r="S249" s="484">
        <v>0</v>
      </c>
      <c r="T249" s="484">
        <v>0</v>
      </c>
      <c r="U249" s="484">
        <v>166</v>
      </c>
      <c r="V249" s="484">
        <v>113</v>
      </c>
      <c r="W249" s="484">
        <v>78</v>
      </c>
      <c r="X249" s="614" t="s">
        <v>116</v>
      </c>
      <c r="Y249" s="614" t="s">
        <v>116</v>
      </c>
      <c r="Z249" s="615">
        <f t="shared" ref="Z249:Z261" si="98">SUM(B249:P249)</f>
        <v>74</v>
      </c>
      <c r="AA249" s="616">
        <f t="shared" ref="AA249:AA261" si="99">Z249/Z$262</f>
        <v>0.37755102040816324</v>
      </c>
      <c r="AB249" s="615">
        <f t="shared" ref="AB249:AB261" si="100">S249</f>
        <v>0</v>
      </c>
      <c r="AC249" s="615" t="s">
        <v>116</v>
      </c>
      <c r="AD249" s="615">
        <f t="shared" ref="AD249:AD261" si="101">SUM(T249:W249)</f>
        <v>357</v>
      </c>
      <c r="AE249" s="559">
        <f t="shared" ref="AE249:AE261" si="102">AD249/AD$262</f>
        <v>0.23333333333333334</v>
      </c>
      <c r="AF249" s="617">
        <f t="shared" ref="AF249:AF261" si="103">SUM(B249:W249)</f>
        <v>431</v>
      </c>
      <c r="AG249" s="91" t="s">
        <v>111</v>
      </c>
      <c r="AH249" s="584"/>
      <c r="AI249" s="463"/>
      <c r="AJ249" s="463"/>
      <c r="AK249" s="464"/>
    </row>
    <row r="250" spans="1:40">
      <c r="A250" s="493" t="s">
        <v>117</v>
      </c>
      <c r="B250" s="485">
        <v>0</v>
      </c>
      <c r="C250" s="485">
        <v>0</v>
      </c>
      <c r="D250" s="485">
        <v>2</v>
      </c>
      <c r="E250" s="485">
        <v>2</v>
      </c>
      <c r="F250" s="485">
        <v>9</v>
      </c>
      <c r="G250" s="485">
        <v>10</v>
      </c>
      <c r="H250" s="485">
        <v>16</v>
      </c>
      <c r="I250" s="485">
        <v>16</v>
      </c>
      <c r="J250" s="485">
        <v>12</v>
      </c>
      <c r="K250" s="485">
        <v>27</v>
      </c>
      <c r="L250" s="485">
        <v>11</v>
      </c>
      <c r="M250" s="485">
        <v>10</v>
      </c>
      <c r="N250" s="485">
        <v>5</v>
      </c>
      <c r="O250" s="485">
        <v>0</v>
      </c>
      <c r="P250" s="485">
        <v>0</v>
      </c>
      <c r="Q250" s="485"/>
      <c r="R250" s="485"/>
      <c r="S250" s="485">
        <v>0</v>
      </c>
      <c r="T250" s="485">
        <v>21</v>
      </c>
      <c r="U250" s="485">
        <v>20</v>
      </c>
      <c r="V250" s="485">
        <v>18</v>
      </c>
      <c r="W250" s="485">
        <v>15</v>
      </c>
      <c r="X250" s="614" t="s">
        <v>116</v>
      </c>
      <c r="Y250" s="614" t="s">
        <v>116</v>
      </c>
      <c r="Z250" s="615">
        <f t="shared" si="98"/>
        <v>120</v>
      </c>
      <c r="AA250" s="616">
        <f t="shared" si="99"/>
        <v>0.61224489795918369</v>
      </c>
      <c r="AB250" s="615">
        <f t="shared" si="100"/>
        <v>0</v>
      </c>
      <c r="AC250" s="615" t="s">
        <v>116</v>
      </c>
      <c r="AD250" s="615">
        <f t="shared" si="101"/>
        <v>74</v>
      </c>
      <c r="AE250" s="559">
        <f t="shared" si="102"/>
        <v>4.8366013071895426E-2</v>
      </c>
      <c r="AF250" s="617">
        <f t="shared" si="103"/>
        <v>194</v>
      </c>
      <c r="AG250" s="559">
        <f t="shared" ref="AG250:AG262" si="104">AF329/AF$342</f>
        <v>0.30847803881511748</v>
      </c>
      <c r="AH250" s="560" t="s">
        <v>115</v>
      </c>
      <c r="AI250" s="463"/>
      <c r="AJ250" s="463"/>
      <c r="AK250" s="464"/>
    </row>
    <row r="251" spans="1:40">
      <c r="A251" s="493" t="s">
        <v>118</v>
      </c>
      <c r="B251" s="485">
        <v>0</v>
      </c>
      <c r="C251" s="485">
        <v>0</v>
      </c>
      <c r="D251" s="485">
        <v>0</v>
      </c>
      <c r="E251" s="485">
        <v>0</v>
      </c>
      <c r="F251" s="485">
        <v>0</v>
      </c>
      <c r="G251" s="485">
        <v>1</v>
      </c>
      <c r="H251" s="485">
        <v>0</v>
      </c>
      <c r="I251" s="485">
        <v>0</v>
      </c>
      <c r="J251" s="485">
        <v>1</v>
      </c>
      <c r="K251" s="485">
        <v>0</v>
      </c>
      <c r="L251" s="485">
        <v>0</v>
      </c>
      <c r="M251" s="485">
        <v>0</v>
      </c>
      <c r="N251" s="485">
        <v>0</v>
      </c>
      <c r="O251" s="485">
        <v>0</v>
      </c>
      <c r="P251" s="485">
        <v>0</v>
      </c>
      <c r="Q251" s="485"/>
      <c r="R251" s="485"/>
      <c r="S251" s="485">
        <v>0</v>
      </c>
      <c r="T251" s="485">
        <v>41</v>
      </c>
      <c r="U251" s="485">
        <v>21</v>
      </c>
      <c r="V251" s="485">
        <v>2</v>
      </c>
      <c r="W251" s="485">
        <v>8</v>
      </c>
      <c r="X251" s="614" t="s">
        <v>116</v>
      </c>
      <c r="Y251" s="614" t="s">
        <v>116</v>
      </c>
      <c r="Z251" s="615">
        <f t="shared" si="98"/>
        <v>2</v>
      </c>
      <c r="AA251" s="616">
        <f t="shared" si="99"/>
        <v>1.020408163265306E-2</v>
      </c>
      <c r="AB251" s="615">
        <f t="shared" si="100"/>
        <v>0</v>
      </c>
      <c r="AC251" s="615" t="s">
        <v>116</v>
      </c>
      <c r="AD251" s="615">
        <f t="shared" si="101"/>
        <v>72</v>
      </c>
      <c r="AE251" s="559">
        <f t="shared" si="102"/>
        <v>4.7058823529411764E-2</v>
      </c>
      <c r="AF251" s="617">
        <f t="shared" si="103"/>
        <v>74</v>
      </c>
      <c r="AG251" s="559">
        <f t="shared" si="104"/>
        <v>9.2441266598569966E-2</v>
      </c>
      <c r="AH251" s="560" t="s">
        <v>117</v>
      </c>
      <c r="AI251" s="463"/>
      <c r="AJ251" s="463"/>
      <c r="AK251" s="464"/>
      <c r="AL251" s="10" t="s">
        <v>154</v>
      </c>
      <c r="AM251" s="10" t="s">
        <v>175</v>
      </c>
    </row>
    <row r="252" spans="1:40">
      <c r="A252" s="493" t="s">
        <v>119</v>
      </c>
      <c r="B252" s="485">
        <v>0</v>
      </c>
      <c r="C252" s="485">
        <v>0</v>
      </c>
      <c r="D252" s="485">
        <v>0</v>
      </c>
      <c r="E252" s="485">
        <v>0</v>
      </c>
      <c r="F252" s="485">
        <v>0</v>
      </c>
      <c r="G252" s="485">
        <v>0</v>
      </c>
      <c r="H252" s="485">
        <v>0</v>
      </c>
      <c r="I252" s="485">
        <v>0</v>
      </c>
      <c r="J252" s="485">
        <v>0</v>
      </c>
      <c r="K252" s="485">
        <v>0</v>
      </c>
      <c r="L252" s="485">
        <v>0</v>
      </c>
      <c r="M252" s="485">
        <v>0</v>
      </c>
      <c r="N252" s="485">
        <v>0</v>
      </c>
      <c r="O252" s="485">
        <v>0</v>
      </c>
      <c r="P252" s="485">
        <v>0</v>
      </c>
      <c r="Q252" s="485"/>
      <c r="R252" s="485"/>
      <c r="S252" s="485">
        <v>0</v>
      </c>
      <c r="T252" s="485">
        <v>29</v>
      </c>
      <c r="U252" s="485">
        <v>59</v>
      </c>
      <c r="V252" s="485">
        <v>22</v>
      </c>
      <c r="W252" s="485">
        <v>10</v>
      </c>
      <c r="X252" s="614" t="s">
        <v>116</v>
      </c>
      <c r="Y252" s="614" t="s">
        <v>116</v>
      </c>
      <c r="Z252" s="615">
        <f t="shared" si="98"/>
        <v>0</v>
      </c>
      <c r="AA252" s="616">
        <f t="shared" si="99"/>
        <v>0</v>
      </c>
      <c r="AB252" s="615">
        <f t="shared" si="100"/>
        <v>0</v>
      </c>
      <c r="AC252" s="615" t="s">
        <v>116</v>
      </c>
      <c r="AD252" s="615">
        <f t="shared" si="101"/>
        <v>120</v>
      </c>
      <c r="AE252" s="559">
        <f t="shared" si="102"/>
        <v>7.8431372549019607E-2</v>
      </c>
      <c r="AF252" s="617">
        <f t="shared" si="103"/>
        <v>120</v>
      </c>
      <c r="AG252" s="559">
        <f t="shared" si="104"/>
        <v>0.16547497446373852</v>
      </c>
      <c r="AH252" s="561" t="s">
        <v>118</v>
      </c>
      <c r="AI252" s="463"/>
      <c r="AJ252" s="463"/>
      <c r="AK252" s="464"/>
      <c r="AL252" s="10">
        <f>Z331</f>
        <v>1</v>
      </c>
      <c r="AM252" s="10">
        <v>0</v>
      </c>
    </row>
    <row r="253" spans="1:40">
      <c r="A253" s="493" t="s">
        <v>120</v>
      </c>
      <c r="B253" s="612">
        <v>0</v>
      </c>
      <c r="C253" s="612">
        <v>0</v>
      </c>
      <c r="D253" s="485">
        <v>0</v>
      </c>
      <c r="E253" s="485">
        <v>0</v>
      </c>
      <c r="F253" s="485">
        <v>0</v>
      </c>
      <c r="G253" s="485">
        <v>0</v>
      </c>
      <c r="H253" s="485">
        <v>0</v>
      </c>
      <c r="I253" s="485">
        <v>0</v>
      </c>
      <c r="J253" s="485">
        <v>0</v>
      </c>
      <c r="K253" s="485">
        <v>0</v>
      </c>
      <c r="L253" s="485">
        <v>0</v>
      </c>
      <c r="M253" s="485">
        <v>0</v>
      </c>
      <c r="N253" s="485">
        <v>0</v>
      </c>
      <c r="O253" s="485">
        <v>0</v>
      </c>
      <c r="P253" s="485">
        <v>0</v>
      </c>
      <c r="Q253" s="485"/>
      <c r="R253" s="485"/>
      <c r="S253" s="485">
        <v>0</v>
      </c>
      <c r="T253" s="485">
        <v>9</v>
      </c>
      <c r="U253" s="485">
        <v>38</v>
      </c>
      <c r="V253" s="485">
        <v>34</v>
      </c>
      <c r="W253" s="485">
        <v>19</v>
      </c>
      <c r="X253" s="614" t="s">
        <v>116</v>
      </c>
      <c r="Y253" s="614" t="s">
        <v>116</v>
      </c>
      <c r="Z253" s="615">
        <f t="shared" si="98"/>
        <v>0</v>
      </c>
      <c r="AA253" s="616">
        <f t="shared" si="99"/>
        <v>0</v>
      </c>
      <c r="AB253" s="615">
        <f t="shared" si="100"/>
        <v>0</v>
      </c>
      <c r="AC253" s="615" t="s">
        <v>116</v>
      </c>
      <c r="AD253" s="615">
        <f t="shared" si="101"/>
        <v>100</v>
      </c>
      <c r="AE253" s="559">
        <f t="shared" si="102"/>
        <v>6.535947712418301E-2</v>
      </c>
      <c r="AF253" s="617">
        <f t="shared" si="103"/>
        <v>100</v>
      </c>
      <c r="AG253" s="559">
        <f t="shared" si="104"/>
        <v>8.2226762002042902E-2</v>
      </c>
      <c r="AH253" s="561" t="s">
        <v>119</v>
      </c>
      <c r="AI253" s="463"/>
      <c r="AJ253" s="463"/>
      <c r="AK253" s="464"/>
    </row>
    <row r="254" spans="1:40">
      <c r="A254" s="493" t="s">
        <v>121</v>
      </c>
      <c r="B254" s="612">
        <v>0</v>
      </c>
      <c r="C254" s="612">
        <v>0</v>
      </c>
      <c r="D254" s="485">
        <v>0</v>
      </c>
      <c r="E254" s="485">
        <v>0</v>
      </c>
      <c r="F254" s="485">
        <v>0</v>
      </c>
      <c r="G254" s="485">
        <v>0</v>
      </c>
      <c r="H254" s="485">
        <v>0</v>
      </c>
      <c r="I254" s="485">
        <v>0</v>
      </c>
      <c r="J254" s="485">
        <v>0</v>
      </c>
      <c r="K254" s="485">
        <v>0</v>
      </c>
      <c r="L254" s="485">
        <v>0</v>
      </c>
      <c r="M254" s="485">
        <v>0</v>
      </c>
      <c r="N254" s="485">
        <v>0</v>
      </c>
      <c r="O254" s="485">
        <v>0</v>
      </c>
      <c r="P254" s="485">
        <v>0</v>
      </c>
      <c r="Q254" s="485"/>
      <c r="R254" s="485"/>
      <c r="S254" s="485">
        <v>0</v>
      </c>
      <c r="T254" s="485">
        <v>37</v>
      </c>
      <c r="U254" s="485">
        <v>100</v>
      </c>
      <c r="V254" s="485">
        <v>73</v>
      </c>
      <c r="W254" s="485">
        <v>23</v>
      </c>
      <c r="X254" s="614" t="s">
        <v>116</v>
      </c>
      <c r="Y254" s="614" t="s">
        <v>116</v>
      </c>
      <c r="Z254" s="615">
        <f t="shared" si="98"/>
        <v>0</v>
      </c>
      <c r="AA254" s="616">
        <f t="shared" si="99"/>
        <v>0</v>
      </c>
      <c r="AB254" s="615">
        <f t="shared" si="100"/>
        <v>0</v>
      </c>
      <c r="AC254" s="615" t="s">
        <v>116</v>
      </c>
      <c r="AD254" s="615">
        <f t="shared" si="101"/>
        <v>233</v>
      </c>
      <c r="AE254" s="559">
        <f t="shared" si="102"/>
        <v>0.15228758169934639</v>
      </c>
      <c r="AF254" s="617">
        <f t="shared" si="103"/>
        <v>233</v>
      </c>
      <c r="AG254" s="559">
        <f t="shared" si="104"/>
        <v>7.6608784473953015E-2</v>
      </c>
      <c r="AH254" s="561" t="s">
        <v>120</v>
      </c>
      <c r="AI254" s="463"/>
      <c r="AJ254" s="463"/>
      <c r="AK254" s="464"/>
    </row>
    <row r="255" spans="1:40">
      <c r="A255" s="493" t="s">
        <v>122</v>
      </c>
      <c r="B255" s="612">
        <v>0</v>
      </c>
      <c r="C255" s="485" t="s">
        <v>123</v>
      </c>
      <c r="D255" s="485" t="s">
        <v>123</v>
      </c>
      <c r="E255" s="485" t="s">
        <v>123</v>
      </c>
      <c r="F255" s="485" t="s">
        <v>123</v>
      </c>
      <c r="G255" s="485" t="s">
        <v>123</v>
      </c>
      <c r="H255" s="485" t="s">
        <v>123</v>
      </c>
      <c r="I255" s="485" t="s">
        <v>123</v>
      </c>
      <c r="J255" s="485" t="s">
        <v>123</v>
      </c>
      <c r="K255" s="485" t="s">
        <v>123</v>
      </c>
      <c r="L255" s="485" t="s">
        <v>123</v>
      </c>
      <c r="M255" s="485" t="s">
        <v>123</v>
      </c>
      <c r="N255" s="485" t="s">
        <v>123</v>
      </c>
      <c r="O255" s="485" t="s">
        <v>123</v>
      </c>
      <c r="P255" s="485" t="s">
        <v>123</v>
      </c>
      <c r="Q255" s="485"/>
      <c r="R255" s="485"/>
      <c r="S255" s="485" t="s">
        <v>123</v>
      </c>
      <c r="T255" s="485">
        <v>10</v>
      </c>
      <c r="U255" s="485">
        <v>76</v>
      </c>
      <c r="V255" s="485">
        <v>49</v>
      </c>
      <c r="W255" s="485">
        <v>7</v>
      </c>
      <c r="X255" s="614" t="s">
        <v>116</v>
      </c>
      <c r="Y255" s="614" t="s">
        <v>116</v>
      </c>
      <c r="Z255" s="615">
        <f t="shared" si="98"/>
        <v>0</v>
      </c>
      <c r="AA255" s="616">
        <f t="shared" si="99"/>
        <v>0</v>
      </c>
      <c r="AB255" s="615" t="str">
        <f t="shared" si="100"/>
        <v>n/s</v>
      </c>
      <c r="AC255" s="615" t="s">
        <v>116</v>
      </c>
      <c r="AD255" s="615">
        <f t="shared" si="101"/>
        <v>142</v>
      </c>
      <c r="AE255" s="559">
        <f t="shared" si="102"/>
        <v>9.2810457516339873E-2</v>
      </c>
      <c r="AF255" s="617">
        <f t="shared" si="103"/>
        <v>142</v>
      </c>
      <c r="AG255" s="559">
        <f t="shared" si="104"/>
        <v>5.1072522982635343E-2</v>
      </c>
      <c r="AH255" s="561" t="s">
        <v>121</v>
      </c>
      <c r="AI255" s="463"/>
      <c r="AJ255" s="463"/>
      <c r="AK255" s="464"/>
    </row>
    <row r="256" spans="1:40" ht="13.5" thickBot="1">
      <c r="A256" s="31" t="s">
        <v>124</v>
      </c>
      <c r="B256" s="497">
        <v>0</v>
      </c>
      <c r="C256" s="497" t="s">
        <v>123</v>
      </c>
      <c r="D256" s="497" t="s">
        <v>123</v>
      </c>
      <c r="E256" s="497" t="s">
        <v>123</v>
      </c>
      <c r="F256" s="497" t="s">
        <v>123</v>
      </c>
      <c r="G256" s="497" t="s">
        <v>123</v>
      </c>
      <c r="H256" s="497" t="s">
        <v>123</v>
      </c>
      <c r="I256" s="497" t="s">
        <v>123</v>
      </c>
      <c r="J256" s="497" t="s">
        <v>123</v>
      </c>
      <c r="K256" s="497" t="s">
        <v>123</v>
      </c>
      <c r="L256" s="497" t="s">
        <v>123</v>
      </c>
      <c r="M256" s="497" t="s">
        <v>123</v>
      </c>
      <c r="N256" s="497" t="s">
        <v>123</v>
      </c>
      <c r="O256" s="497" t="s">
        <v>123</v>
      </c>
      <c r="P256" s="497" t="s">
        <v>123</v>
      </c>
      <c r="Q256" s="497"/>
      <c r="R256" s="497"/>
      <c r="S256" s="497" t="s">
        <v>123</v>
      </c>
      <c r="T256" s="497">
        <v>6</v>
      </c>
      <c r="U256" s="497">
        <v>23</v>
      </c>
      <c r="V256" s="497">
        <v>23</v>
      </c>
      <c r="W256" s="497">
        <v>12</v>
      </c>
      <c r="X256" s="156" t="s">
        <v>116</v>
      </c>
      <c r="Y256" s="156" t="s">
        <v>116</v>
      </c>
      <c r="Z256" s="157">
        <f t="shared" si="98"/>
        <v>0</v>
      </c>
      <c r="AA256" s="158">
        <f t="shared" si="99"/>
        <v>0</v>
      </c>
      <c r="AB256" s="157" t="str">
        <f t="shared" si="100"/>
        <v>n/s</v>
      </c>
      <c r="AC256" s="157" t="s">
        <v>116</v>
      </c>
      <c r="AD256" s="157">
        <f t="shared" si="101"/>
        <v>64</v>
      </c>
      <c r="AE256" s="125">
        <f t="shared" si="102"/>
        <v>4.1830065359477121E-2</v>
      </c>
      <c r="AF256" s="159">
        <f t="shared" si="103"/>
        <v>64</v>
      </c>
      <c r="AG256" s="559">
        <f t="shared" si="104"/>
        <v>4.9029622063329927E-2</v>
      </c>
      <c r="AH256" s="561" t="s">
        <v>122</v>
      </c>
      <c r="AI256" s="463"/>
      <c r="AJ256" s="463"/>
      <c r="AK256" s="464"/>
    </row>
    <row r="257" spans="1:37" ht="13.5" thickBot="1">
      <c r="A257" s="26" t="s">
        <v>125</v>
      </c>
      <c r="B257" s="484" t="s">
        <v>123</v>
      </c>
      <c r="C257" s="484" t="s">
        <v>123</v>
      </c>
      <c r="D257" s="484" t="s">
        <v>123</v>
      </c>
      <c r="E257" s="484" t="s">
        <v>123</v>
      </c>
      <c r="F257" s="484" t="s">
        <v>123</v>
      </c>
      <c r="G257" s="484" t="s">
        <v>123</v>
      </c>
      <c r="H257" s="484" t="s">
        <v>123</v>
      </c>
      <c r="I257" s="484" t="s">
        <v>123</v>
      </c>
      <c r="J257" s="485" t="s">
        <v>123</v>
      </c>
      <c r="K257" s="484" t="s">
        <v>123</v>
      </c>
      <c r="L257" s="484" t="s">
        <v>123</v>
      </c>
      <c r="M257" s="484" t="s">
        <v>123</v>
      </c>
      <c r="N257" s="484" t="s">
        <v>123</v>
      </c>
      <c r="O257" s="484" t="s">
        <v>123</v>
      </c>
      <c r="P257" s="484" t="s">
        <v>123</v>
      </c>
      <c r="Q257" s="484"/>
      <c r="R257" s="484"/>
      <c r="S257" s="484" t="s">
        <v>123</v>
      </c>
      <c r="T257" s="485">
        <v>30</v>
      </c>
      <c r="U257" s="485">
        <v>117</v>
      </c>
      <c r="V257" s="485">
        <v>104</v>
      </c>
      <c r="W257" s="485">
        <v>25</v>
      </c>
      <c r="X257" s="618" t="s">
        <v>116</v>
      </c>
      <c r="Y257" s="618" t="s">
        <v>116</v>
      </c>
      <c r="Z257" s="619">
        <f t="shared" si="98"/>
        <v>0</v>
      </c>
      <c r="AA257" s="620">
        <f t="shared" si="99"/>
        <v>0</v>
      </c>
      <c r="AB257" s="619" t="str">
        <f t="shared" si="100"/>
        <v>n/s</v>
      </c>
      <c r="AC257" s="619" t="s">
        <v>116</v>
      </c>
      <c r="AD257" s="619">
        <f t="shared" si="101"/>
        <v>276</v>
      </c>
      <c r="AE257" s="566">
        <f t="shared" si="102"/>
        <v>0.1803921568627451</v>
      </c>
      <c r="AF257" s="621">
        <f t="shared" si="103"/>
        <v>276</v>
      </c>
      <c r="AG257" s="559">
        <f t="shared" si="104"/>
        <v>1.2257405515832482E-2</v>
      </c>
      <c r="AH257" s="564" t="s">
        <v>124</v>
      </c>
      <c r="AI257" s="597"/>
      <c r="AJ257" s="597"/>
      <c r="AK257" s="144"/>
    </row>
    <row r="258" spans="1:37">
      <c r="A258" s="493" t="s">
        <v>126</v>
      </c>
      <c r="B258" s="485" t="s">
        <v>123</v>
      </c>
      <c r="C258" s="485" t="s">
        <v>123</v>
      </c>
      <c r="D258" s="485" t="s">
        <v>123</v>
      </c>
      <c r="E258" s="485" t="s">
        <v>123</v>
      </c>
      <c r="F258" s="485" t="s">
        <v>123</v>
      </c>
      <c r="G258" s="485" t="s">
        <v>123</v>
      </c>
      <c r="H258" s="485" t="s">
        <v>123</v>
      </c>
      <c r="I258" s="485" t="s">
        <v>123</v>
      </c>
      <c r="J258" s="485" t="s">
        <v>123</v>
      </c>
      <c r="K258" s="485" t="s">
        <v>123</v>
      </c>
      <c r="L258" s="485" t="s">
        <v>123</v>
      </c>
      <c r="M258" s="485" t="s">
        <v>123</v>
      </c>
      <c r="N258" s="485" t="s">
        <v>123</v>
      </c>
      <c r="O258" s="485" t="s">
        <v>123</v>
      </c>
      <c r="P258" s="485" t="s">
        <v>123</v>
      </c>
      <c r="Q258" s="485"/>
      <c r="R258" s="485"/>
      <c r="S258" s="485" t="s">
        <v>123</v>
      </c>
      <c r="T258" s="485">
        <v>1</v>
      </c>
      <c r="U258" s="485">
        <v>18</v>
      </c>
      <c r="V258" s="485">
        <v>27</v>
      </c>
      <c r="W258" s="485">
        <v>7</v>
      </c>
      <c r="X258" s="614" t="s">
        <v>116</v>
      </c>
      <c r="Y258" s="614" t="s">
        <v>116</v>
      </c>
      <c r="Z258" s="615">
        <f t="shared" si="98"/>
        <v>0</v>
      </c>
      <c r="AA258" s="616">
        <f t="shared" si="99"/>
        <v>0</v>
      </c>
      <c r="AB258" s="615" t="str">
        <f t="shared" si="100"/>
        <v>n/s</v>
      </c>
      <c r="AC258" s="615" t="s">
        <v>116</v>
      </c>
      <c r="AD258" s="615">
        <f t="shared" si="101"/>
        <v>53</v>
      </c>
      <c r="AE258" s="559">
        <f t="shared" si="102"/>
        <v>3.4640522875816995E-2</v>
      </c>
      <c r="AF258" s="617">
        <f t="shared" si="103"/>
        <v>53</v>
      </c>
      <c r="AG258" s="559">
        <f t="shared" si="104"/>
        <v>8.98876404494382E-2</v>
      </c>
      <c r="AH258" s="567" t="s">
        <v>125</v>
      </c>
      <c r="AI258" s="602"/>
      <c r="AJ258" s="602"/>
      <c r="AK258" s="603"/>
    </row>
    <row r="259" spans="1:37">
      <c r="A259" s="493" t="s">
        <v>127</v>
      </c>
      <c r="B259" s="485" t="s">
        <v>123</v>
      </c>
      <c r="C259" s="485" t="s">
        <v>123</v>
      </c>
      <c r="D259" s="485" t="s">
        <v>123</v>
      </c>
      <c r="E259" s="485" t="s">
        <v>123</v>
      </c>
      <c r="F259" s="485" t="s">
        <v>123</v>
      </c>
      <c r="G259" s="485" t="s">
        <v>123</v>
      </c>
      <c r="H259" s="485" t="s">
        <v>123</v>
      </c>
      <c r="I259" s="485" t="s">
        <v>123</v>
      </c>
      <c r="J259" s="485" t="s">
        <v>123</v>
      </c>
      <c r="K259" s="485" t="s">
        <v>123</v>
      </c>
      <c r="L259" s="485" t="s">
        <v>123</v>
      </c>
      <c r="M259" s="485" t="s">
        <v>123</v>
      </c>
      <c r="N259" s="485" t="s">
        <v>123</v>
      </c>
      <c r="O259" s="485" t="s">
        <v>123</v>
      </c>
      <c r="P259" s="485" t="s">
        <v>123</v>
      </c>
      <c r="Q259" s="485"/>
      <c r="R259" s="485"/>
      <c r="S259" s="485" t="s">
        <v>123</v>
      </c>
      <c r="T259" s="485">
        <v>0</v>
      </c>
      <c r="U259" s="485">
        <v>2</v>
      </c>
      <c r="V259" s="485">
        <v>17</v>
      </c>
      <c r="W259" s="485">
        <v>16</v>
      </c>
      <c r="X259" s="614" t="s">
        <v>116</v>
      </c>
      <c r="Y259" s="614" t="s">
        <v>116</v>
      </c>
      <c r="Z259" s="615">
        <f t="shared" si="98"/>
        <v>0</v>
      </c>
      <c r="AA259" s="616">
        <f t="shared" si="99"/>
        <v>0</v>
      </c>
      <c r="AB259" s="615" t="str">
        <f t="shared" si="100"/>
        <v>n/s</v>
      </c>
      <c r="AC259" s="615" t="s">
        <v>116</v>
      </c>
      <c r="AD259" s="615">
        <f t="shared" si="101"/>
        <v>35</v>
      </c>
      <c r="AE259" s="559">
        <f t="shared" si="102"/>
        <v>2.2875816993464051E-2</v>
      </c>
      <c r="AF259" s="617">
        <f t="shared" si="103"/>
        <v>35</v>
      </c>
      <c r="AG259" s="559">
        <f t="shared" si="104"/>
        <v>4.5965270684371805E-2</v>
      </c>
      <c r="AH259" s="560" t="s">
        <v>126</v>
      </c>
      <c r="AI259" s="463"/>
      <c r="AJ259" s="463"/>
      <c r="AK259" s="464"/>
    </row>
    <row r="260" spans="1:37">
      <c r="A260" s="493" t="s">
        <v>128</v>
      </c>
      <c r="B260" s="485" t="s">
        <v>123</v>
      </c>
      <c r="C260" s="485" t="s">
        <v>123</v>
      </c>
      <c r="D260" s="485" t="s">
        <v>123</v>
      </c>
      <c r="E260" s="485" t="s">
        <v>123</v>
      </c>
      <c r="F260" s="485" t="s">
        <v>123</v>
      </c>
      <c r="G260" s="485" t="s">
        <v>123</v>
      </c>
      <c r="H260" s="485" t="s">
        <v>123</v>
      </c>
      <c r="I260" s="485" t="s">
        <v>123</v>
      </c>
      <c r="J260" s="485" t="s">
        <v>123</v>
      </c>
      <c r="K260" s="485" t="s">
        <v>123</v>
      </c>
      <c r="L260" s="485" t="s">
        <v>123</v>
      </c>
      <c r="M260" s="485" t="s">
        <v>123</v>
      </c>
      <c r="N260" s="485" t="s">
        <v>123</v>
      </c>
      <c r="O260" s="485" t="s">
        <v>123</v>
      </c>
      <c r="P260" s="485" t="s">
        <v>123</v>
      </c>
      <c r="Q260" s="485"/>
      <c r="R260" s="485"/>
      <c r="S260" s="485" t="s">
        <v>123</v>
      </c>
      <c r="T260" s="485">
        <v>0</v>
      </c>
      <c r="U260" s="485">
        <v>2</v>
      </c>
      <c r="V260" s="485">
        <v>1</v>
      </c>
      <c r="W260" s="485">
        <v>0</v>
      </c>
      <c r="X260" s="614" t="s">
        <v>116</v>
      </c>
      <c r="Y260" s="614" t="s">
        <v>116</v>
      </c>
      <c r="Z260" s="615">
        <f t="shared" si="98"/>
        <v>0</v>
      </c>
      <c r="AA260" s="616">
        <f t="shared" si="99"/>
        <v>0</v>
      </c>
      <c r="AB260" s="615" t="str">
        <f t="shared" si="100"/>
        <v>n/s</v>
      </c>
      <c r="AC260" s="615" t="s">
        <v>116</v>
      </c>
      <c r="AD260" s="615">
        <f t="shared" si="101"/>
        <v>3</v>
      </c>
      <c r="AE260" s="559">
        <f t="shared" si="102"/>
        <v>1.9607843137254902E-3</v>
      </c>
      <c r="AF260" s="617">
        <f t="shared" si="103"/>
        <v>3</v>
      </c>
      <c r="AG260" s="559">
        <f t="shared" si="104"/>
        <v>2.5536261491317672E-2</v>
      </c>
      <c r="AH260" s="560" t="s">
        <v>127</v>
      </c>
      <c r="AI260" s="463"/>
      <c r="AJ260" s="463"/>
      <c r="AK260" s="464"/>
    </row>
    <row r="261" spans="1:37" ht="13.5" thickBot="1">
      <c r="A261" s="507" t="s">
        <v>129</v>
      </c>
      <c r="B261" s="485" t="s">
        <v>123</v>
      </c>
      <c r="C261" s="485" t="s">
        <v>123</v>
      </c>
      <c r="D261" s="485" t="s">
        <v>123</v>
      </c>
      <c r="E261" s="485" t="s">
        <v>123</v>
      </c>
      <c r="F261" s="485" t="s">
        <v>123</v>
      </c>
      <c r="G261" s="485" t="s">
        <v>123</v>
      </c>
      <c r="H261" s="485" t="s">
        <v>123</v>
      </c>
      <c r="I261" s="485" t="s">
        <v>123</v>
      </c>
      <c r="J261" s="485" t="s">
        <v>123</v>
      </c>
      <c r="K261" s="485" t="s">
        <v>123</v>
      </c>
      <c r="L261" s="485" t="s">
        <v>123</v>
      </c>
      <c r="M261" s="485" t="s">
        <v>123</v>
      </c>
      <c r="N261" s="485" t="s">
        <v>123</v>
      </c>
      <c r="O261" s="485" t="s">
        <v>123</v>
      </c>
      <c r="P261" s="485" t="s">
        <v>123</v>
      </c>
      <c r="Q261" s="485"/>
      <c r="R261" s="485"/>
      <c r="S261" s="485" t="s">
        <v>123</v>
      </c>
      <c r="T261" s="485">
        <v>0</v>
      </c>
      <c r="U261" s="485">
        <v>0</v>
      </c>
      <c r="V261" s="485">
        <v>1</v>
      </c>
      <c r="W261" s="485">
        <v>0</v>
      </c>
      <c r="X261" s="614" t="s">
        <v>116</v>
      </c>
      <c r="Y261" s="614" t="s">
        <v>116</v>
      </c>
      <c r="Z261" s="615">
        <f t="shared" si="98"/>
        <v>0</v>
      </c>
      <c r="AA261" s="616">
        <f t="shared" si="99"/>
        <v>0</v>
      </c>
      <c r="AB261" s="615" t="str">
        <f t="shared" si="100"/>
        <v>n/s</v>
      </c>
      <c r="AC261" s="615" t="s">
        <v>116</v>
      </c>
      <c r="AD261" s="615">
        <f t="shared" si="101"/>
        <v>1</v>
      </c>
      <c r="AE261" s="559">
        <f t="shared" si="102"/>
        <v>6.5359477124183002E-4</v>
      </c>
      <c r="AF261" s="617">
        <f t="shared" si="103"/>
        <v>1</v>
      </c>
      <c r="AG261" s="559">
        <f t="shared" si="104"/>
        <v>0</v>
      </c>
      <c r="AH261" s="560" t="s">
        <v>128</v>
      </c>
      <c r="AI261" s="463"/>
      <c r="AJ261" s="463"/>
      <c r="AK261" s="464"/>
    </row>
    <row r="262" spans="1:37" ht="13.5" thickBot="1">
      <c r="A262" s="48" t="s">
        <v>103</v>
      </c>
      <c r="B262" s="49">
        <f t="shared" ref="B262:W262" si="105">SUM(B249:B261)</f>
        <v>0</v>
      </c>
      <c r="C262" s="49">
        <f t="shared" si="105"/>
        <v>0</v>
      </c>
      <c r="D262" s="49">
        <f t="shared" si="105"/>
        <v>5</v>
      </c>
      <c r="E262" s="49">
        <f t="shared" si="105"/>
        <v>11</v>
      </c>
      <c r="F262" s="49">
        <f>SUM(F249:F261)</f>
        <v>19</v>
      </c>
      <c r="G262" s="49">
        <f t="shared" si="105"/>
        <v>22</v>
      </c>
      <c r="H262" s="49">
        <f t="shared" si="105"/>
        <v>20</v>
      </c>
      <c r="I262" s="49">
        <f t="shared" si="105"/>
        <v>22</v>
      </c>
      <c r="J262" s="49">
        <f t="shared" si="105"/>
        <v>22</v>
      </c>
      <c r="K262" s="49">
        <f t="shared" si="105"/>
        <v>39</v>
      </c>
      <c r="L262" s="49">
        <f t="shared" si="105"/>
        <v>17</v>
      </c>
      <c r="M262" s="49">
        <f t="shared" si="105"/>
        <v>13</v>
      </c>
      <c r="N262" s="49">
        <f t="shared" si="105"/>
        <v>6</v>
      </c>
      <c r="O262" s="49">
        <f t="shared" si="105"/>
        <v>0</v>
      </c>
      <c r="P262" s="49">
        <f t="shared" si="105"/>
        <v>0</v>
      </c>
      <c r="Q262" s="49"/>
      <c r="R262" s="49"/>
      <c r="S262" s="49">
        <f t="shared" si="105"/>
        <v>0</v>
      </c>
      <c r="T262" s="49">
        <f t="shared" si="105"/>
        <v>184</v>
      </c>
      <c r="U262" s="49">
        <f t="shared" si="105"/>
        <v>642</v>
      </c>
      <c r="V262" s="49">
        <f t="shared" si="105"/>
        <v>484</v>
      </c>
      <c r="W262" s="49">
        <f t="shared" si="105"/>
        <v>220</v>
      </c>
      <c r="X262" s="127" t="s">
        <v>116</v>
      </c>
      <c r="Y262" s="128" t="s">
        <v>116</v>
      </c>
      <c r="Z262" s="127">
        <f>SUM(Z249:Z261)</f>
        <v>196</v>
      </c>
      <c r="AA262" s="128">
        <f>SUM(AA249:AA261)</f>
        <v>1</v>
      </c>
      <c r="AB262" s="127">
        <f>SUM(AB249:AB261)</f>
        <v>0</v>
      </c>
      <c r="AC262" s="128" t="s">
        <v>116</v>
      </c>
      <c r="AD262" s="127">
        <f t="shared" si="97"/>
        <v>1530</v>
      </c>
      <c r="AE262" s="128">
        <f t="shared" si="97"/>
        <v>1</v>
      </c>
      <c r="AF262" s="127">
        <f t="shared" si="97"/>
        <v>1726</v>
      </c>
      <c r="AG262" s="559">
        <f t="shared" si="104"/>
        <v>1.0214504596527069E-3</v>
      </c>
      <c r="AH262" s="570" t="s">
        <v>129</v>
      </c>
      <c r="AI262" s="604"/>
      <c r="AJ262" s="604"/>
      <c r="AK262" s="605"/>
    </row>
    <row r="263" spans="1:37" ht="13.5" thickBot="1">
      <c r="A263" s="58" t="s">
        <v>200</v>
      </c>
      <c r="B263" s="160">
        <v>1.3</v>
      </c>
      <c r="C263" s="61">
        <v>1</v>
      </c>
      <c r="D263" s="61">
        <v>1.1000000000000001</v>
      </c>
      <c r="E263" s="61">
        <v>0.9</v>
      </c>
      <c r="F263" s="61">
        <v>1.1000000000000001</v>
      </c>
      <c r="G263" s="61">
        <v>1</v>
      </c>
      <c r="H263" s="61">
        <v>1.1000000000000001</v>
      </c>
      <c r="I263" s="61">
        <v>1.1000000000000001</v>
      </c>
      <c r="J263" s="61">
        <v>0.9</v>
      </c>
      <c r="K263" s="61">
        <v>1</v>
      </c>
      <c r="L263" s="61">
        <v>1</v>
      </c>
      <c r="M263" s="129">
        <v>1.1000000000000001</v>
      </c>
      <c r="N263" s="61">
        <v>1.1000000000000001</v>
      </c>
      <c r="O263" s="61">
        <v>1.1000000000000001</v>
      </c>
      <c r="P263" s="129">
        <v>1</v>
      </c>
      <c r="Q263" s="129"/>
      <c r="R263" s="129"/>
      <c r="V263" s="70" t="s">
        <v>201</v>
      </c>
      <c r="X263" s="161"/>
      <c r="Y263" s="82"/>
      <c r="Z263" s="82"/>
      <c r="AA263" s="82"/>
      <c r="AB263" s="82"/>
      <c r="AC263" s="82"/>
      <c r="AD263" s="82" t="s">
        <v>131</v>
      </c>
      <c r="AE263" s="82" t="s">
        <v>132</v>
      </c>
      <c r="AF263" s="83" t="s">
        <v>133</v>
      </c>
      <c r="AG263" s="128">
        <f>SUM(AG250:AG262)</f>
        <v>1</v>
      </c>
      <c r="AH263" s="146"/>
      <c r="AI263" s="147"/>
      <c r="AJ263" s="147"/>
      <c r="AK263" s="147"/>
    </row>
    <row r="264" spans="1:37" ht="13.5" thickBot="1">
      <c r="A264" s="132">
        <f>SUM(B263:P263)</f>
        <v>15.799999999999999</v>
      </c>
      <c r="B264" s="10" t="s">
        <v>202</v>
      </c>
      <c r="C264" s="114" t="s">
        <v>178</v>
      </c>
      <c r="D264" s="115"/>
      <c r="E264" s="116"/>
      <c r="F264" s="7"/>
      <c r="H264" s="70"/>
      <c r="I264" s="71"/>
      <c r="J264" s="70"/>
      <c r="K264" s="7"/>
      <c r="O264" s="70"/>
      <c r="X264" s="515">
        <v>2015</v>
      </c>
      <c r="Y264" s="516" t="s">
        <v>135</v>
      </c>
      <c r="Z264" s="517"/>
      <c r="AA264" s="517"/>
      <c r="AB264" s="517" t="s">
        <v>136</v>
      </c>
      <c r="AC264" s="516" t="s">
        <v>137</v>
      </c>
      <c r="AD264" s="64" t="s">
        <v>138</v>
      </c>
      <c r="AE264" s="64" t="s">
        <v>139</v>
      </c>
      <c r="AF264" s="65" t="s">
        <v>138</v>
      </c>
      <c r="AG264" s="84" t="s">
        <v>133</v>
      </c>
      <c r="AH264" s="85" t="s">
        <v>134</v>
      </c>
      <c r="AI264" s="85"/>
      <c r="AJ264" s="85"/>
      <c r="AK264" s="86"/>
    </row>
    <row r="265" spans="1:37">
      <c r="B265" s="10" t="s">
        <v>203</v>
      </c>
      <c r="X265" s="73" t="s">
        <v>204</v>
      </c>
      <c r="Y265" s="74"/>
      <c r="Z265" s="74"/>
      <c r="AA265" s="74"/>
      <c r="AB265" s="520" t="s">
        <v>116</v>
      </c>
      <c r="AC265" s="520" t="s">
        <v>116</v>
      </c>
      <c r="AD265" s="522" t="s">
        <v>116</v>
      </c>
      <c r="AE265" s="522" t="s">
        <v>116</v>
      </c>
      <c r="AF265" s="522" t="s">
        <v>116</v>
      </c>
      <c r="AG265" s="66" t="s">
        <v>139</v>
      </c>
      <c r="AH265" s="72" t="s">
        <v>140</v>
      </c>
      <c r="AI265" s="67"/>
      <c r="AJ265" s="67"/>
      <c r="AK265" s="68"/>
    </row>
    <row r="266" spans="1:37">
      <c r="A266" s="152"/>
      <c r="B266" s="10" t="s">
        <v>205</v>
      </c>
      <c r="X266" s="75" t="s">
        <v>143</v>
      </c>
      <c r="Y266" s="63"/>
      <c r="Z266" s="63"/>
      <c r="AA266" s="63"/>
      <c r="AB266" s="520" t="e">
        <f>SUM(AD266,AF266)/SUM(AD187:AG187)</f>
        <v>#DIV/0!</v>
      </c>
      <c r="AC266" s="520" t="e">
        <f>SUM(AE266,AG187)/SUM(AD187:AG187)</f>
        <v>#DIV/0!</v>
      </c>
      <c r="AD266" s="522">
        <f>SUM(Z249:Z252)</f>
        <v>196</v>
      </c>
      <c r="AE266" s="522">
        <f>SUM(Z253:Z261)</f>
        <v>0</v>
      </c>
      <c r="AF266" s="522">
        <v>0</v>
      </c>
      <c r="AG266" s="522">
        <v>0</v>
      </c>
      <c r="AH266" s="523" t="s">
        <v>142</v>
      </c>
      <c r="AI266" s="523"/>
      <c r="AJ266" s="523"/>
      <c r="AK266" s="523"/>
    </row>
    <row r="267" spans="1:37" ht="13.5" thickBot="1">
      <c r="A267" s="152"/>
      <c r="B267" s="153" t="s">
        <v>206</v>
      </c>
      <c r="C267" s="97"/>
      <c r="D267" s="97"/>
      <c r="E267" s="97"/>
      <c r="F267" s="97"/>
      <c r="G267" s="97"/>
      <c r="H267" s="97"/>
      <c r="I267" s="97"/>
      <c r="J267" s="97"/>
      <c r="X267" s="162" t="s">
        <v>207</v>
      </c>
      <c r="Y267" s="77"/>
      <c r="Z267" s="77"/>
      <c r="AA267" s="77"/>
      <c r="AB267" s="606">
        <f>SUM(AD267,AF267)/SUM(AD188:AG188)</f>
        <v>250.5</v>
      </c>
      <c r="AC267" s="606">
        <f>SUM(AE267,AG188)/SUM(AD188:AG188)</f>
        <v>514.5</v>
      </c>
      <c r="AD267" s="522">
        <f>SUM(AD249:AD250)</f>
        <v>431</v>
      </c>
      <c r="AE267" s="607">
        <f>SUM(AD252:AD261)</f>
        <v>1027</v>
      </c>
      <c r="AF267" s="522">
        <v>70</v>
      </c>
      <c r="AG267" s="522">
        <v>0</v>
      </c>
      <c r="AH267" s="523" t="s">
        <v>144</v>
      </c>
      <c r="AI267" s="523"/>
      <c r="AJ267" s="523"/>
      <c r="AK267" s="523"/>
    </row>
    <row r="268" spans="1:37" ht="27" thickBot="1">
      <c r="A268" s="5" t="s">
        <v>208</v>
      </c>
      <c r="B268" s="5"/>
      <c r="C268" s="6"/>
      <c r="D268" s="6"/>
      <c r="E268" s="7"/>
      <c r="F268" s="7"/>
      <c r="G268" s="7"/>
      <c r="H268" s="7"/>
      <c r="I268" s="7"/>
      <c r="J268" s="7"/>
      <c r="K268" s="7"/>
      <c r="U268" s="9"/>
      <c r="AE268" s="7"/>
      <c r="AF268" s="7"/>
      <c r="AG268" s="522">
        <v>6</v>
      </c>
      <c r="AH268" s="528" t="s">
        <v>146</v>
      </c>
      <c r="AI268" s="528"/>
      <c r="AJ268" s="528"/>
      <c r="AK268" s="528"/>
    </row>
    <row r="269" spans="1:37" ht="13.5" thickBot="1">
      <c r="A269" s="11" t="s">
        <v>95</v>
      </c>
      <c r="B269" s="11"/>
      <c r="C269" s="7"/>
      <c r="D269" s="7"/>
      <c r="E269" s="7"/>
      <c r="F269" s="7"/>
      <c r="G269" s="7"/>
      <c r="H269" s="7"/>
      <c r="I269" s="7"/>
      <c r="J269" s="7"/>
      <c r="K269" s="7"/>
      <c r="AA269" s="165" t="s">
        <v>209</v>
      </c>
      <c r="AE269" s="7"/>
      <c r="AF269" s="7"/>
    </row>
    <row r="270" spans="1:37" ht="13.5" thickTop="1">
      <c r="A270" s="12" t="s">
        <v>72</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99">
        <v>41949</v>
      </c>
      <c r="AB270" s="15">
        <v>2014</v>
      </c>
      <c r="AC270" s="16"/>
      <c r="AD270" s="16"/>
      <c r="AE270" s="17"/>
      <c r="AF270" s="17"/>
    </row>
    <row r="271" spans="1:37">
      <c r="A271" s="456" t="s">
        <v>96</v>
      </c>
      <c r="B271" s="462" t="s">
        <v>160</v>
      </c>
      <c r="C271" s="462" t="s">
        <v>160</v>
      </c>
      <c r="D271" s="462" t="s">
        <v>160</v>
      </c>
      <c r="E271" s="462" t="s">
        <v>160</v>
      </c>
      <c r="F271" s="462" t="s">
        <v>97</v>
      </c>
      <c r="G271" s="462" t="s">
        <v>97</v>
      </c>
      <c r="H271" s="462" t="s">
        <v>97</v>
      </c>
      <c r="I271" s="462" t="s">
        <v>97</v>
      </c>
      <c r="J271" s="462" t="s">
        <v>97</v>
      </c>
      <c r="K271" s="462" t="s">
        <v>97</v>
      </c>
      <c r="L271" s="462" t="s">
        <v>97</v>
      </c>
      <c r="M271" s="462" t="s">
        <v>97</v>
      </c>
      <c r="N271" s="462" t="s">
        <v>97</v>
      </c>
      <c r="O271" s="462" t="s">
        <v>97</v>
      </c>
      <c r="P271" s="462" t="s">
        <v>97</v>
      </c>
      <c r="Q271" s="462"/>
      <c r="R271" s="462"/>
      <c r="S271" s="462" t="s">
        <v>97</v>
      </c>
      <c r="T271" s="462" t="s">
        <v>97</v>
      </c>
      <c r="U271" s="462" t="s">
        <v>97</v>
      </c>
      <c r="V271" s="462" t="s">
        <v>97</v>
      </c>
      <c r="W271" s="462" t="s">
        <v>97</v>
      </c>
      <c r="X271" s="462" t="s">
        <v>97</v>
      </c>
      <c r="Y271" s="462" t="s">
        <v>97</v>
      </c>
      <c r="Z271" s="462" t="s">
        <v>97</v>
      </c>
      <c r="AA271" s="550" t="s">
        <v>160</v>
      </c>
      <c r="AB271" s="458"/>
      <c r="AC271" s="459"/>
      <c r="AD271" s="459"/>
      <c r="AE271" s="460"/>
      <c r="AF271" s="460"/>
    </row>
    <row r="272" spans="1:37">
      <c r="A272" s="456" t="s">
        <v>99</v>
      </c>
      <c r="B272" s="462" t="s">
        <v>210</v>
      </c>
      <c r="C272" s="462" t="s">
        <v>100</v>
      </c>
      <c r="D272" s="462" t="s">
        <v>100</v>
      </c>
      <c r="E272" s="462" t="s">
        <v>100</v>
      </c>
      <c r="F272" s="462" t="s">
        <v>100</v>
      </c>
      <c r="G272" s="462" t="s">
        <v>100</v>
      </c>
      <c r="H272" s="462" t="s">
        <v>186</v>
      </c>
      <c r="I272" s="462" t="s">
        <v>211</v>
      </c>
      <c r="J272" s="462" t="s">
        <v>101</v>
      </c>
      <c r="K272" s="462" t="s">
        <v>211</v>
      </c>
      <c r="L272" s="462" t="s">
        <v>212</v>
      </c>
      <c r="M272" s="462" t="s">
        <v>161</v>
      </c>
      <c r="N272" s="462" t="s">
        <v>211</v>
      </c>
      <c r="O272" s="462" t="s">
        <v>212</v>
      </c>
      <c r="P272" s="462" t="s">
        <v>212</v>
      </c>
      <c r="Q272" s="462"/>
      <c r="R272" s="462"/>
      <c r="S272" s="462" t="s">
        <v>212</v>
      </c>
      <c r="T272" s="462" t="s">
        <v>212</v>
      </c>
      <c r="U272" s="462" t="s">
        <v>212</v>
      </c>
      <c r="V272" s="462" t="s">
        <v>211</v>
      </c>
      <c r="W272" s="462" t="s">
        <v>100</v>
      </c>
      <c r="X272" s="462" t="s">
        <v>213</v>
      </c>
      <c r="Y272" s="462" t="s">
        <v>213</v>
      </c>
      <c r="Z272" s="462" t="s">
        <v>213</v>
      </c>
      <c r="AA272" s="550" t="s">
        <v>214</v>
      </c>
      <c r="AB272" s="465" t="s">
        <v>103</v>
      </c>
      <c r="AC272" s="459"/>
      <c r="AD272" s="460"/>
      <c r="AE272" s="460"/>
      <c r="AF272" s="460"/>
    </row>
    <row r="273" spans="1:33" ht="13.5" thickBot="1">
      <c r="A273" s="472" t="s">
        <v>104</v>
      </c>
      <c r="B273" s="553">
        <v>3338</v>
      </c>
      <c r="C273" s="553">
        <v>3760</v>
      </c>
      <c r="D273" s="553">
        <v>3320</v>
      </c>
      <c r="E273" s="553">
        <v>3440</v>
      </c>
      <c r="F273" s="553">
        <v>4790</v>
      </c>
      <c r="G273" s="553">
        <v>7030</v>
      </c>
      <c r="H273" s="553">
        <v>7460</v>
      </c>
      <c r="I273" s="553">
        <v>9020</v>
      </c>
      <c r="J273" s="553">
        <v>9000</v>
      </c>
      <c r="K273" s="553">
        <v>9390</v>
      </c>
      <c r="L273" s="553">
        <v>10000</v>
      </c>
      <c r="M273" s="553">
        <v>10500</v>
      </c>
      <c r="N273" s="553">
        <v>10200</v>
      </c>
      <c r="O273" s="553">
        <v>10100</v>
      </c>
      <c r="P273" s="553">
        <v>10100</v>
      </c>
      <c r="Q273" s="553"/>
      <c r="R273" s="553"/>
      <c r="S273" s="553">
        <v>10100</v>
      </c>
      <c r="T273" s="553">
        <v>9550</v>
      </c>
      <c r="U273" s="553">
        <v>9450</v>
      </c>
      <c r="V273" s="553">
        <v>7850</v>
      </c>
      <c r="W273" s="553">
        <v>7560</v>
      </c>
      <c r="X273" s="553">
        <v>4650</v>
      </c>
      <c r="Y273" s="553">
        <v>4950</v>
      </c>
      <c r="Z273" s="553">
        <v>5120</v>
      </c>
      <c r="AA273" s="622">
        <v>4630</v>
      </c>
      <c r="AB273" s="22" t="s">
        <v>105</v>
      </c>
      <c r="AC273" s="623"/>
      <c r="AD273" s="573"/>
      <c r="AE273" s="573"/>
      <c r="AF273" s="573"/>
    </row>
    <row r="274" spans="1:33" ht="13.5" thickBot="1">
      <c r="A274" s="480" t="s">
        <v>106</v>
      </c>
      <c r="B274" s="556" t="s">
        <v>187</v>
      </c>
      <c r="C274" s="556" t="s">
        <v>187</v>
      </c>
      <c r="D274" s="556" t="s">
        <v>187</v>
      </c>
      <c r="E274" s="556" t="s">
        <v>187</v>
      </c>
      <c r="F274" s="556" t="s">
        <v>107</v>
      </c>
      <c r="G274" s="556" t="s">
        <v>107</v>
      </c>
      <c r="H274" s="556" t="s">
        <v>107</v>
      </c>
      <c r="I274" s="556" t="s">
        <v>107</v>
      </c>
      <c r="J274" s="556" t="s">
        <v>107</v>
      </c>
      <c r="K274" s="556" t="s">
        <v>107</v>
      </c>
      <c r="L274" s="556" t="s">
        <v>107</v>
      </c>
      <c r="M274" s="556" t="s">
        <v>107</v>
      </c>
      <c r="N274" s="556" t="s">
        <v>107</v>
      </c>
      <c r="O274" s="556" t="s">
        <v>107</v>
      </c>
      <c r="P274" s="556" t="s">
        <v>107</v>
      </c>
      <c r="Q274" s="556"/>
      <c r="R274" s="556"/>
      <c r="S274" s="556" t="s">
        <v>107</v>
      </c>
      <c r="T274" s="556" t="s">
        <v>107</v>
      </c>
      <c r="U274" s="556" t="s">
        <v>107</v>
      </c>
      <c r="V274" s="556" t="s">
        <v>107</v>
      </c>
      <c r="W274" s="556" t="s">
        <v>107</v>
      </c>
      <c r="X274" s="556" t="s">
        <v>113</v>
      </c>
      <c r="Y274" s="556" t="s">
        <v>113</v>
      </c>
      <c r="Z274" s="556" t="s">
        <v>113</v>
      </c>
      <c r="AA274" s="624" t="s">
        <v>113</v>
      </c>
      <c r="AB274" s="23" t="s">
        <v>108</v>
      </c>
      <c r="AC274" s="24" t="s">
        <v>109</v>
      </c>
      <c r="AD274" s="166" t="s">
        <v>110</v>
      </c>
      <c r="AE274" s="24" t="s">
        <v>111</v>
      </c>
      <c r="AF274" s="167" t="s">
        <v>112</v>
      </c>
    </row>
    <row r="275" spans="1:33">
      <c r="A275" s="26" t="s">
        <v>115</v>
      </c>
      <c r="B275" s="484">
        <v>58</v>
      </c>
      <c r="C275" s="484">
        <v>6</v>
      </c>
      <c r="D275" s="484">
        <v>3</v>
      </c>
      <c r="E275" s="484">
        <v>0</v>
      </c>
      <c r="F275" s="484">
        <v>0</v>
      </c>
      <c r="G275" s="484">
        <v>0</v>
      </c>
      <c r="H275" s="484">
        <v>0</v>
      </c>
      <c r="I275" s="484">
        <v>7</v>
      </c>
      <c r="J275" s="484">
        <v>0</v>
      </c>
      <c r="K275" s="484">
        <v>15</v>
      </c>
      <c r="L275" s="484">
        <v>1</v>
      </c>
      <c r="M275" s="484">
        <v>5</v>
      </c>
      <c r="N275" s="484">
        <v>15</v>
      </c>
      <c r="O275" s="484">
        <v>11</v>
      </c>
      <c r="P275" s="484">
        <v>12</v>
      </c>
      <c r="Q275" s="484"/>
      <c r="R275" s="484"/>
      <c r="S275" s="484">
        <v>1</v>
      </c>
      <c r="T275" s="484">
        <v>3</v>
      </c>
      <c r="U275" s="484">
        <v>1</v>
      </c>
      <c r="V275" s="484">
        <v>0</v>
      </c>
      <c r="W275" s="484">
        <v>0</v>
      </c>
      <c r="X275" s="484">
        <v>3</v>
      </c>
      <c r="Y275" s="484">
        <v>28</v>
      </c>
      <c r="Z275" s="484">
        <v>37</v>
      </c>
      <c r="AA275" s="557">
        <v>3</v>
      </c>
      <c r="AB275" s="625">
        <f t="shared" ref="AB275:AB287" si="106">SUM(B275:E275)+Z302</f>
        <v>112</v>
      </c>
      <c r="AC275" s="626">
        <f t="shared" ref="AC275:AC287" si="107">AB275/AB$288</f>
        <v>0.63636363636363635</v>
      </c>
      <c r="AD275" s="627">
        <f t="shared" ref="AD275:AD287" si="108">SUM(F275:W275)</f>
        <v>71</v>
      </c>
      <c r="AE275" s="626">
        <f t="shared" ref="AE275:AE287" si="109">AD275/AD$288</f>
        <v>0.55905511811023623</v>
      </c>
      <c r="AF275" s="586" t="s">
        <v>116</v>
      </c>
    </row>
    <row r="276" spans="1:33">
      <c r="A276" s="493" t="s">
        <v>117</v>
      </c>
      <c r="B276" s="485">
        <v>0</v>
      </c>
      <c r="C276" s="485">
        <v>2</v>
      </c>
      <c r="D276" s="485">
        <v>0</v>
      </c>
      <c r="E276" s="485">
        <v>0</v>
      </c>
      <c r="F276" s="485">
        <v>0</v>
      </c>
      <c r="G276" s="485">
        <v>0</v>
      </c>
      <c r="H276" s="485">
        <v>0</v>
      </c>
      <c r="I276" s="485">
        <v>0</v>
      </c>
      <c r="J276" s="485">
        <v>3</v>
      </c>
      <c r="K276" s="485">
        <v>0</v>
      </c>
      <c r="L276" s="485">
        <v>0</v>
      </c>
      <c r="M276" s="485">
        <v>3</v>
      </c>
      <c r="N276" s="485">
        <v>15</v>
      </c>
      <c r="O276" s="485">
        <v>10</v>
      </c>
      <c r="P276" s="485">
        <v>6</v>
      </c>
      <c r="Q276" s="485"/>
      <c r="R276" s="485"/>
      <c r="S276" s="485">
        <v>6</v>
      </c>
      <c r="T276" s="485">
        <v>3</v>
      </c>
      <c r="U276" s="485">
        <v>1</v>
      </c>
      <c r="V276" s="485">
        <v>0</v>
      </c>
      <c r="W276" s="485">
        <v>0</v>
      </c>
      <c r="X276" s="485">
        <v>1</v>
      </c>
      <c r="Y276" s="485">
        <v>24</v>
      </c>
      <c r="Z276" s="485">
        <v>10</v>
      </c>
      <c r="AA276" s="550">
        <v>0</v>
      </c>
      <c r="AB276" s="625">
        <f t="shared" si="106"/>
        <v>4</v>
      </c>
      <c r="AC276" s="626">
        <f t="shared" si="107"/>
        <v>2.2727272727272728E-2</v>
      </c>
      <c r="AD276" s="627">
        <f t="shared" si="108"/>
        <v>47</v>
      </c>
      <c r="AE276" s="626">
        <f t="shared" si="109"/>
        <v>0.37007874015748032</v>
      </c>
      <c r="AF276" s="586" t="s">
        <v>116</v>
      </c>
    </row>
    <row r="277" spans="1:33">
      <c r="A277" s="493" t="s">
        <v>118</v>
      </c>
      <c r="B277" s="485">
        <v>2</v>
      </c>
      <c r="C277" s="485">
        <v>0</v>
      </c>
      <c r="D277" s="485">
        <v>0</v>
      </c>
      <c r="E277" s="485">
        <v>0</v>
      </c>
      <c r="F277" s="485">
        <v>0</v>
      </c>
      <c r="G277" s="485">
        <v>0</v>
      </c>
      <c r="H277" s="485">
        <v>0</v>
      </c>
      <c r="I277" s="485">
        <v>0</v>
      </c>
      <c r="J277" s="485">
        <v>0</v>
      </c>
      <c r="K277" s="485">
        <v>0</v>
      </c>
      <c r="L277" s="485">
        <v>0</v>
      </c>
      <c r="M277" s="485">
        <v>0</v>
      </c>
      <c r="N277" s="485">
        <v>0</v>
      </c>
      <c r="O277" s="485">
        <v>5</v>
      </c>
      <c r="P277" s="485">
        <v>1</v>
      </c>
      <c r="Q277" s="485"/>
      <c r="R277" s="485"/>
      <c r="S277" s="485">
        <v>1</v>
      </c>
      <c r="T277" s="485">
        <v>1</v>
      </c>
      <c r="U277" s="485">
        <v>1</v>
      </c>
      <c r="V277" s="485">
        <v>0</v>
      </c>
      <c r="W277" s="485">
        <v>0</v>
      </c>
      <c r="X277" s="485">
        <v>7</v>
      </c>
      <c r="Y277" s="485">
        <v>44</v>
      </c>
      <c r="Z277" s="485">
        <v>32</v>
      </c>
      <c r="AA277" s="550">
        <v>0</v>
      </c>
      <c r="AB277" s="625">
        <f t="shared" si="106"/>
        <v>2</v>
      </c>
      <c r="AC277" s="626">
        <f t="shared" si="107"/>
        <v>1.1363636363636364E-2</v>
      </c>
      <c r="AD277" s="627">
        <f t="shared" si="108"/>
        <v>9</v>
      </c>
      <c r="AE277" s="626">
        <f t="shared" si="109"/>
        <v>7.0866141732283464E-2</v>
      </c>
      <c r="AF277" s="586" t="s">
        <v>116</v>
      </c>
    </row>
    <row r="278" spans="1:33">
      <c r="A278" s="493" t="s">
        <v>119</v>
      </c>
      <c r="B278" s="485">
        <v>8</v>
      </c>
      <c r="C278" s="485">
        <v>0</v>
      </c>
      <c r="D278" s="485">
        <v>0</v>
      </c>
      <c r="E278" s="485">
        <v>0</v>
      </c>
      <c r="F278" s="485">
        <v>0</v>
      </c>
      <c r="G278" s="485">
        <v>0</v>
      </c>
      <c r="H278" s="485">
        <v>0</v>
      </c>
      <c r="I278" s="485">
        <v>0</v>
      </c>
      <c r="J278" s="485">
        <v>0</v>
      </c>
      <c r="K278" s="485">
        <v>0</v>
      </c>
      <c r="L278" s="485">
        <v>0</v>
      </c>
      <c r="M278" s="485">
        <v>0</v>
      </c>
      <c r="N278" s="485">
        <v>0</v>
      </c>
      <c r="O278" s="485">
        <v>0</v>
      </c>
      <c r="P278" s="485">
        <v>0</v>
      </c>
      <c r="Q278" s="485"/>
      <c r="R278" s="485"/>
      <c r="S278" s="485">
        <v>0</v>
      </c>
      <c r="T278" s="485">
        <v>0</v>
      </c>
      <c r="U278" s="485">
        <v>0</v>
      </c>
      <c r="V278" s="485">
        <v>0</v>
      </c>
      <c r="W278" s="485">
        <v>0</v>
      </c>
      <c r="X278" s="485">
        <v>0</v>
      </c>
      <c r="Y278" s="485">
        <v>6</v>
      </c>
      <c r="Z278" s="485">
        <v>6</v>
      </c>
      <c r="AA278" s="550">
        <v>8</v>
      </c>
      <c r="AB278" s="625">
        <f t="shared" si="106"/>
        <v>8</v>
      </c>
      <c r="AC278" s="626">
        <f t="shared" si="107"/>
        <v>4.5454545454545456E-2</v>
      </c>
      <c r="AD278" s="627">
        <f t="shared" si="108"/>
        <v>0</v>
      </c>
      <c r="AE278" s="626">
        <f t="shared" si="109"/>
        <v>0</v>
      </c>
      <c r="AF278" s="586" t="s">
        <v>116</v>
      </c>
      <c r="AG278" s="10" t="s">
        <v>175</v>
      </c>
    </row>
    <row r="279" spans="1:33">
      <c r="A279" s="493" t="s">
        <v>120</v>
      </c>
      <c r="B279" s="612">
        <v>20</v>
      </c>
      <c r="C279" s="485">
        <v>0</v>
      </c>
      <c r="D279" s="485">
        <v>3</v>
      </c>
      <c r="E279" s="485">
        <v>0</v>
      </c>
      <c r="F279" s="485">
        <v>0</v>
      </c>
      <c r="G279" s="485">
        <v>0</v>
      </c>
      <c r="H279" s="485">
        <v>0</v>
      </c>
      <c r="I279" s="485">
        <v>0</v>
      </c>
      <c r="J279" s="485">
        <v>0</v>
      </c>
      <c r="K279" s="485">
        <v>0</v>
      </c>
      <c r="L279" s="485">
        <v>0</v>
      </c>
      <c r="M279" s="485">
        <v>0</v>
      </c>
      <c r="N279" s="485">
        <v>0</v>
      </c>
      <c r="O279" s="485">
        <v>0</v>
      </c>
      <c r="P279" s="485">
        <v>0</v>
      </c>
      <c r="Q279" s="485"/>
      <c r="R279" s="485"/>
      <c r="S279" s="485">
        <v>0</v>
      </c>
      <c r="T279" s="485">
        <v>0</v>
      </c>
      <c r="U279" s="485">
        <v>0</v>
      </c>
      <c r="V279" s="485">
        <v>0</v>
      </c>
      <c r="W279" s="485">
        <v>0</v>
      </c>
      <c r="X279" s="485">
        <v>1</v>
      </c>
      <c r="Y279" s="485">
        <v>4</v>
      </c>
      <c r="Z279" s="485">
        <v>33</v>
      </c>
      <c r="AA279" s="550">
        <v>0</v>
      </c>
      <c r="AB279" s="625">
        <f t="shared" si="106"/>
        <v>25</v>
      </c>
      <c r="AC279" s="626">
        <f t="shared" si="107"/>
        <v>0.14204545454545456</v>
      </c>
      <c r="AD279" s="627">
        <f t="shared" si="108"/>
        <v>0</v>
      </c>
      <c r="AE279" s="626">
        <f t="shared" si="109"/>
        <v>0</v>
      </c>
      <c r="AF279" s="586" t="s">
        <v>116</v>
      </c>
      <c r="AG279" s="10">
        <v>0</v>
      </c>
    </row>
    <row r="280" spans="1:33">
      <c r="A280" s="493" t="s">
        <v>121</v>
      </c>
      <c r="B280" s="612">
        <v>1</v>
      </c>
      <c r="C280" s="485">
        <v>0</v>
      </c>
      <c r="D280" s="485">
        <v>0</v>
      </c>
      <c r="E280" s="485">
        <v>0</v>
      </c>
      <c r="F280" s="485">
        <v>0</v>
      </c>
      <c r="G280" s="485">
        <v>0</v>
      </c>
      <c r="H280" s="485">
        <v>0</v>
      </c>
      <c r="I280" s="485">
        <v>0</v>
      </c>
      <c r="J280" s="485">
        <v>0</v>
      </c>
      <c r="K280" s="485">
        <v>0</v>
      </c>
      <c r="L280" s="485">
        <v>0</v>
      </c>
      <c r="M280" s="485">
        <v>0</v>
      </c>
      <c r="N280" s="485">
        <v>0</v>
      </c>
      <c r="O280" s="485">
        <v>0</v>
      </c>
      <c r="P280" s="485">
        <v>0</v>
      </c>
      <c r="Q280" s="485"/>
      <c r="R280" s="485"/>
      <c r="S280" s="485">
        <v>0</v>
      </c>
      <c r="T280" s="485">
        <v>0</v>
      </c>
      <c r="U280" s="485">
        <v>0</v>
      </c>
      <c r="V280" s="485">
        <v>0</v>
      </c>
      <c r="W280" s="485">
        <v>0</v>
      </c>
      <c r="X280" s="485">
        <v>0</v>
      </c>
      <c r="Y280" s="485">
        <v>15</v>
      </c>
      <c r="Z280" s="485">
        <v>72</v>
      </c>
      <c r="AA280" s="550">
        <v>14</v>
      </c>
      <c r="AB280" s="625">
        <f t="shared" si="106"/>
        <v>3</v>
      </c>
      <c r="AC280" s="626">
        <f t="shared" si="107"/>
        <v>1.7045454545454544E-2</v>
      </c>
      <c r="AD280" s="627">
        <f t="shared" si="108"/>
        <v>0</v>
      </c>
      <c r="AE280" s="626">
        <f t="shared" si="109"/>
        <v>0</v>
      </c>
      <c r="AF280" s="586" t="s">
        <v>116</v>
      </c>
    </row>
    <row r="281" spans="1:33">
      <c r="A281" s="493" t="s">
        <v>122</v>
      </c>
      <c r="B281" s="612">
        <v>2</v>
      </c>
      <c r="C281" s="485">
        <v>0</v>
      </c>
      <c r="D281" s="485">
        <v>0</v>
      </c>
      <c r="E281" s="485">
        <v>0</v>
      </c>
      <c r="F281" s="485">
        <v>0</v>
      </c>
      <c r="G281" s="485">
        <v>0</v>
      </c>
      <c r="H281" s="485">
        <v>0</v>
      </c>
      <c r="I281" s="485">
        <v>0</v>
      </c>
      <c r="J281" s="485">
        <v>0</v>
      </c>
      <c r="K281" s="485">
        <v>0</v>
      </c>
      <c r="L281" s="485">
        <v>0</v>
      </c>
      <c r="M281" s="485">
        <v>0</v>
      </c>
      <c r="N281" s="485">
        <v>0</v>
      </c>
      <c r="O281" s="485">
        <v>0</v>
      </c>
      <c r="P281" s="485">
        <v>0</v>
      </c>
      <c r="Q281" s="485"/>
      <c r="R281" s="485"/>
      <c r="S281" s="485">
        <v>0</v>
      </c>
      <c r="T281" s="485">
        <v>0</v>
      </c>
      <c r="U281" s="485">
        <v>0</v>
      </c>
      <c r="V281" s="485">
        <v>0</v>
      </c>
      <c r="W281" s="485">
        <v>0</v>
      </c>
      <c r="X281" s="485">
        <v>0</v>
      </c>
      <c r="Y281" s="485">
        <v>6</v>
      </c>
      <c r="Z281" s="485">
        <v>63</v>
      </c>
      <c r="AA281" s="550">
        <v>27</v>
      </c>
      <c r="AB281" s="625">
        <f t="shared" si="106"/>
        <v>2</v>
      </c>
      <c r="AC281" s="626">
        <f t="shared" si="107"/>
        <v>1.1363636363636364E-2</v>
      </c>
      <c r="AD281" s="627">
        <f t="shared" si="108"/>
        <v>0</v>
      </c>
      <c r="AE281" s="626">
        <f t="shared" si="109"/>
        <v>0</v>
      </c>
      <c r="AF281" s="586" t="s">
        <v>116</v>
      </c>
    </row>
    <row r="282" spans="1:33" ht="13.5" thickBot="1">
      <c r="A282" s="31" t="s">
        <v>124</v>
      </c>
      <c r="B282" s="497">
        <v>1</v>
      </c>
      <c r="C282" s="497">
        <v>0</v>
      </c>
      <c r="D282" s="497">
        <v>0</v>
      </c>
      <c r="E282" s="497">
        <v>0</v>
      </c>
      <c r="F282" s="497">
        <v>0</v>
      </c>
      <c r="G282" s="497">
        <v>0</v>
      </c>
      <c r="H282" s="497">
        <v>0</v>
      </c>
      <c r="I282" s="497">
        <v>0</v>
      </c>
      <c r="J282" s="497">
        <v>0</v>
      </c>
      <c r="K282" s="497">
        <v>0</v>
      </c>
      <c r="L282" s="497">
        <v>0</v>
      </c>
      <c r="M282" s="497">
        <v>0</v>
      </c>
      <c r="N282" s="497">
        <v>0</v>
      </c>
      <c r="O282" s="497">
        <v>0</v>
      </c>
      <c r="P282" s="497">
        <v>0</v>
      </c>
      <c r="Q282" s="497"/>
      <c r="R282" s="497"/>
      <c r="S282" s="497">
        <v>0</v>
      </c>
      <c r="T282" s="497">
        <v>0</v>
      </c>
      <c r="U282" s="497">
        <v>0</v>
      </c>
      <c r="V282" s="497">
        <v>0</v>
      </c>
      <c r="W282" s="497">
        <v>0</v>
      </c>
      <c r="X282" s="497">
        <v>0</v>
      </c>
      <c r="Y282" s="497">
        <v>0</v>
      </c>
      <c r="Z282" s="497">
        <v>23</v>
      </c>
      <c r="AA282" s="562">
        <v>6</v>
      </c>
      <c r="AB282" s="168">
        <f t="shared" si="106"/>
        <v>4</v>
      </c>
      <c r="AC282" s="169">
        <f t="shared" si="107"/>
        <v>2.2727272727272728E-2</v>
      </c>
      <c r="AD282" s="170">
        <f t="shared" si="108"/>
        <v>0</v>
      </c>
      <c r="AE282" s="169">
        <f t="shared" si="109"/>
        <v>0</v>
      </c>
      <c r="AF282" s="171" t="s">
        <v>116</v>
      </c>
    </row>
    <row r="283" spans="1:33">
      <c r="A283" s="26" t="s">
        <v>125</v>
      </c>
      <c r="B283" s="172">
        <v>2</v>
      </c>
      <c r="C283" s="484">
        <v>0</v>
      </c>
      <c r="D283" s="612">
        <v>0</v>
      </c>
      <c r="E283" s="612">
        <v>0</v>
      </c>
      <c r="F283" s="612">
        <v>0</v>
      </c>
      <c r="G283" s="484">
        <v>0</v>
      </c>
      <c r="H283" s="484">
        <v>0</v>
      </c>
      <c r="I283" s="484">
        <v>0</v>
      </c>
      <c r="J283" s="485">
        <v>0</v>
      </c>
      <c r="K283" s="485">
        <v>0</v>
      </c>
      <c r="L283" s="485">
        <v>0</v>
      </c>
      <c r="M283" s="484">
        <v>0</v>
      </c>
      <c r="N283" s="485" t="s">
        <v>123</v>
      </c>
      <c r="O283" s="485" t="s">
        <v>123</v>
      </c>
      <c r="P283" s="485" t="s">
        <v>123</v>
      </c>
      <c r="Q283" s="485"/>
      <c r="R283" s="485"/>
      <c r="S283" s="485" t="s">
        <v>123</v>
      </c>
      <c r="T283" s="485" t="s">
        <v>123</v>
      </c>
      <c r="U283" s="485" t="s">
        <v>123</v>
      </c>
      <c r="V283" s="485" t="s">
        <v>123</v>
      </c>
      <c r="W283" s="485" t="s">
        <v>123</v>
      </c>
      <c r="X283" s="484">
        <v>0</v>
      </c>
      <c r="Y283" s="484">
        <v>6</v>
      </c>
      <c r="Z283" s="484">
        <v>39</v>
      </c>
      <c r="AA283" s="557">
        <v>10</v>
      </c>
      <c r="AB283" s="628">
        <f t="shared" si="106"/>
        <v>2</v>
      </c>
      <c r="AC283" s="629">
        <f t="shared" si="107"/>
        <v>1.1363636363636364E-2</v>
      </c>
      <c r="AD283" s="630">
        <f t="shared" si="108"/>
        <v>0</v>
      </c>
      <c r="AE283" s="629">
        <f t="shared" si="109"/>
        <v>0</v>
      </c>
      <c r="AF283" s="598" t="s">
        <v>116</v>
      </c>
    </row>
    <row r="284" spans="1:33">
      <c r="A284" s="493" t="s">
        <v>126</v>
      </c>
      <c r="B284" s="612">
        <v>1</v>
      </c>
      <c r="C284" s="485">
        <v>0</v>
      </c>
      <c r="D284" s="485">
        <v>0</v>
      </c>
      <c r="E284" s="485">
        <v>0</v>
      </c>
      <c r="F284" s="485">
        <v>0</v>
      </c>
      <c r="G284" s="485">
        <v>0</v>
      </c>
      <c r="H284" s="485">
        <v>0</v>
      </c>
      <c r="I284" s="485">
        <v>0</v>
      </c>
      <c r="J284" s="485">
        <v>0</v>
      </c>
      <c r="K284" s="485">
        <v>0</v>
      </c>
      <c r="L284" s="485">
        <v>0</v>
      </c>
      <c r="M284" s="485">
        <v>0</v>
      </c>
      <c r="N284" s="485" t="s">
        <v>123</v>
      </c>
      <c r="O284" s="485" t="s">
        <v>123</v>
      </c>
      <c r="P284" s="485" t="s">
        <v>123</v>
      </c>
      <c r="Q284" s="485"/>
      <c r="R284" s="485"/>
      <c r="S284" s="485" t="s">
        <v>123</v>
      </c>
      <c r="T284" s="485" t="s">
        <v>123</v>
      </c>
      <c r="U284" s="485" t="s">
        <v>123</v>
      </c>
      <c r="V284" s="485" t="s">
        <v>123</v>
      </c>
      <c r="W284" s="485" t="s">
        <v>123</v>
      </c>
      <c r="X284" s="485">
        <v>0</v>
      </c>
      <c r="Y284" s="485">
        <v>0</v>
      </c>
      <c r="Z284" s="485">
        <v>12</v>
      </c>
      <c r="AA284" s="550">
        <v>4</v>
      </c>
      <c r="AB284" s="625">
        <f t="shared" si="106"/>
        <v>5</v>
      </c>
      <c r="AC284" s="626">
        <f t="shared" si="107"/>
        <v>2.8409090909090908E-2</v>
      </c>
      <c r="AD284" s="627">
        <f t="shared" si="108"/>
        <v>0</v>
      </c>
      <c r="AE284" s="626">
        <f t="shared" si="109"/>
        <v>0</v>
      </c>
      <c r="AF284" s="586" t="s">
        <v>116</v>
      </c>
    </row>
    <row r="285" spans="1:33">
      <c r="A285" s="493" t="s">
        <v>127</v>
      </c>
      <c r="B285" s="612">
        <v>0</v>
      </c>
      <c r="C285" s="485">
        <v>0</v>
      </c>
      <c r="D285" s="485">
        <v>0</v>
      </c>
      <c r="E285" s="485">
        <v>0</v>
      </c>
      <c r="F285" s="485" t="s">
        <v>123</v>
      </c>
      <c r="G285" s="485" t="s">
        <v>123</v>
      </c>
      <c r="H285" s="485" t="s">
        <v>123</v>
      </c>
      <c r="I285" s="485" t="s">
        <v>123</v>
      </c>
      <c r="J285" s="485" t="s">
        <v>123</v>
      </c>
      <c r="K285" s="485" t="s">
        <v>123</v>
      </c>
      <c r="L285" s="485" t="s">
        <v>123</v>
      </c>
      <c r="M285" s="485" t="s">
        <v>123</v>
      </c>
      <c r="N285" s="485" t="s">
        <v>123</v>
      </c>
      <c r="O285" s="485" t="s">
        <v>123</v>
      </c>
      <c r="P285" s="485" t="s">
        <v>123</v>
      </c>
      <c r="Q285" s="485"/>
      <c r="R285" s="485"/>
      <c r="S285" s="485" t="s">
        <v>123</v>
      </c>
      <c r="T285" s="485" t="s">
        <v>123</v>
      </c>
      <c r="U285" s="485" t="s">
        <v>123</v>
      </c>
      <c r="V285" s="485" t="s">
        <v>123</v>
      </c>
      <c r="W285" s="485" t="s">
        <v>123</v>
      </c>
      <c r="X285" s="485" t="s">
        <v>123</v>
      </c>
      <c r="Y285" s="485" t="s">
        <v>123</v>
      </c>
      <c r="Z285" s="485">
        <v>7</v>
      </c>
      <c r="AA285" s="550">
        <v>0</v>
      </c>
      <c r="AB285" s="625">
        <f t="shared" si="106"/>
        <v>2</v>
      </c>
      <c r="AC285" s="626">
        <f t="shared" si="107"/>
        <v>1.1363636363636364E-2</v>
      </c>
      <c r="AD285" s="627">
        <f t="shared" si="108"/>
        <v>0</v>
      </c>
      <c r="AE285" s="626">
        <f t="shared" si="109"/>
        <v>0</v>
      </c>
      <c r="AF285" s="586" t="s">
        <v>116</v>
      </c>
    </row>
    <row r="286" spans="1:33">
      <c r="A286" s="493" t="s">
        <v>128</v>
      </c>
      <c r="B286" s="612">
        <v>1</v>
      </c>
      <c r="C286" s="485">
        <v>0</v>
      </c>
      <c r="D286" s="485">
        <v>0</v>
      </c>
      <c r="E286" s="485">
        <v>0</v>
      </c>
      <c r="F286" s="485" t="s">
        <v>123</v>
      </c>
      <c r="G286" s="485" t="s">
        <v>123</v>
      </c>
      <c r="H286" s="485" t="s">
        <v>123</v>
      </c>
      <c r="I286" s="485" t="s">
        <v>123</v>
      </c>
      <c r="J286" s="485" t="s">
        <v>123</v>
      </c>
      <c r="K286" s="485" t="s">
        <v>123</v>
      </c>
      <c r="L286" s="485" t="s">
        <v>123</v>
      </c>
      <c r="M286" s="485" t="s">
        <v>123</v>
      </c>
      <c r="N286" s="485" t="s">
        <v>123</v>
      </c>
      <c r="O286" s="485" t="s">
        <v>123</v>
      </c>
      <c r="P286" s="485" t="s">
        <v>123</v>
      </c>
      <c r="Q286" s="485"/>
      <c r="R286" s="485"/>
      <c r="S286" s="485" t="s">
        <v>123</v>
      </c>
      <c r="T286" s="485" t="s">
        <v>123</v>
      </c>
      <c r="U286" s="485" t="s">
        <v>123</v>
      </c>
      <c r="V286" s="485" t="s">
        <v>123</v>
      </c>
      <c r="W286" s="485" t="s">
        <v>123</v>
      </c>
      <c r="X286" s="485" t="s">
        <v>123</v>
      </c>
      <c r="Y286" s="485" t="s">
        <v>123</v>
      </c>
      <c r="Z286" s="485">
        <v>4</v>
      </c>
      <c r="AA286" s="550">
        <v>1</v>
      </c>
      <c r="AB286" s="625">
        <f t="shared" si="106"/>
        <v>3</v>
      </c>
      <c r="AC286" s="626">
        <f t="shared" si="107"/>
        <v>1.7045454545454544E-2</v>
      </c>
      <c r="AD286" s="627">
        <f t="shared" si="108"/>
        <v>0</v>
      </c>
      <c r="AE286" s="626">
        <f t="shared" si="109"/>
        <v>0</v>
      </c>
      <c r="AF286" s="586" t="s">
        <v>116</v>
      </c>
    </row>
    <row r="287" spans="1:33" ht="13.5" thickBot="1">
      <c r="A287" s="507" t="s">
        <v>129</v>
      </c>
      <c r="B287" s="612">
        <v>0</v>
      </c>
      <c r="C287" s="485">
        <v>0</v>
      </c>
      <c r="D287" s="485">
        <v>0</v>
      </c>
      <c r="E287" s="485">
        <v>0</v>
      </c>
      <c r="F287" s="485" t="s">
        <v>123</v>
      </c>
      <c r="G287" s="485" t="s">
        <v>123</v>
      </c>
      <c r="H287" s="485" t="s">
        <v>123</v>
      </c>
      <c r="I287" s="485" t="s">
        <v>123</v>
      </c>
      <c r="J287" s="485" t="s">
        <v>123</v>
      </c>
      <c r="K287" s="485" t="s">
        <v>123</v>
      </c>
      <c r="L287" s="485" t="s">
        <v>123</v>
      </c>
      <c r="M287" s="485" t="s">
        <v>123</v>
      </c>
      <c r="N287" s="485" t="s">
        <v>123</v>
      </c>
      <c r="O287" s="485" t="s">
        <v>123</v>
      </c>
      <c r="P287" s="485" t="s">
        <v>123</v>
      </c>
      <c r="Q287" s="485"/>
      <c r="R287" s="485"/>
      <c r="S287" s="485" t="s">
        <v>123</v>
      </c>
      <c r="T287" s="485" t="s">
        <v>123</v>
      </c>
      <c r="U287" s="485" t="s">
        <v>123</v>
      </c>
      <c r="V287" s="485" t="s">
        <v>123</v>
      </c>
      <c r="W287" s="485" t="s">
        <v>123</v>
      </c>
      <c r="X287" s="485" t="s">
        <v>123</v>
      </c>
      <c r="Y287" s="485" t="s">
        <v>123</v>
      </c>
      <c r="Z287" s="485">
        <v>0</v>
      </c>
      <c r="AA287" s="550">
        <v>0</v>
      </c>
      <c r="AB287" s="625">
        <f t="shared" si="106"/>
        <v>4</v>
      </c>
      <c r="AC287" s="626">
        <f t="shared" si="107"/>
        <v>2.2727272727272728E-2</v>
      </c>
      <c r="AD287" s="627">
        <f t="shared" si="108"/>
        <v>0</v>
      </c>
      <c r="AE287" s="626">
        <f t="shared" si="109"/>
        <v>0</v>
      </c>
      <c r="AF287" s="586" t="s">
        <v>116</v>
      </c>
    </row>
    <row r="288" spans="1:33" ht="13.5" thickBot="1">
      <c r="A288" s="48" t="s">
        <v>103</v>
      </c>
      <c r="B288" s="49">
        <f t="shared" ref="B288:AE288" si="110">SUM(B275:B287)</f>
        <v>96</v>
      </c>
      <c r="C288" s="49">
        <f t="shared" si="110"/>
        <v>8</v>
      </c>
      <c r="D288" s="49">
        <f t="shared" si="110"/>
        <v>6</v>
      </c>
      <c r="E288" s="49">
        <f t="shared" si="110"/>
        <v>0</v>
      </c>
      <c r="F288" s="49">
        <f t="shared" si="110"/>
        <v>0</v>
      </c>
      <c r="G288" s="49">
        <f t="shared" si="110"/>
        <v>0</v>
      </c>
      <c r="H288" s="49">
        <f t="shared" si="110"/>
        <v>0</v>
      </c>
      <c r="I288" s="49">
        <f t="shared" si="110"/>
        <v>7</v>
      </c>
      <c r="J288" s="49">
        <f t="shared" si="110"/>
        <v>3</v>
      </c>
      <c r="K288" s="49">
        <f t="shared" si="110"/>
        <v>15</v>
      </c>
      <c r="L288" s="49">
        <f t="shared" si="110"/>
        <v>1</v>
      </c>
      <c r="M288" s="49">
        <f t="shared" si="110"/>
        <v>8</v>
      </c>
      <c r="N288" s="49">
        <f t="shared" si="110"/>
        <v>30</v>
      </c>
      <c r="O288" s="49">
        <f t="shared" si="110"/>
        <v>26</v>
      </c>
      <c r="P288" s="49">
        <f t="shared" si="110"/>
        <v>19</v>
      </c>
      <c r="Q288" s="49"/>
      <c r="R288" s="49"/>
      <c r="S288" s="49">
        <f t="shared" si="110"/>
        <v>8</v>
      </c>
      <c r="T288" s="49">
        <f t="shared" si="110"/>
        <v>7</v>
      </c>
      <c r="U288" s="49">
        <f t="shared" si="110"/>
        <v>3</v>
      </c>
      <c r="V288" s="49">
        <f t="shared" si="110"/>
        <v>0</v>
      </c>
      <c r="W288" s="49">
        <f t="shared" si="110"/>
        <v>0</v>
      </c>
      <c r="X288" s="49">
        <f t="shared" si="110"/>
        <v>12</v>
      </c>
      <c r="Y288" s="49">
        <f t="shared" si="110"/>
        <v>133</v>
      </c>
      <c r="Z288" s="49">
        <f t="shared" si="110"/>
        <v>338</v>
      </c>
      <c r="AA288" s="106">
        <f t="shared" si="110"/>
        <v>73</v>
      </c>
      <c r="AB288" s="51">
        <f t="shared" si="110"/>
        <v>176</v>
      </c>
      <c r="AC288" s="52">
        <f t="shared" si="110"/>
        <v>1</v>
      </c>
      <c r="AD288" s="51">
        <f t="shared" si="110"/>
        <v>127</v>
      </c>
      <c r="AE288" s="52">
        <f t="shared" si="110"/>
        <v>1</v>
      </c>
      <c r="AF288" s="51" t="s">
        <v>116</v>
      </c>
    </row>
    <row r="289" spans="1:34" ht="13.5" thickBot="1">
      <c r="A289" s="58" t="s">
        <v>200</v>
      </c>
      <c r="C289" s="7"/>
      <c r="D289" s="7"/>
      <c r="E289" s="7"/>
      <c r="F289" s="61">
        <v>2</v>
      </c>
      <c r="G289" s="61">
        <v>1.9</v>
      </c>
      <c r="H289" s="61">
        <v>2</v>
      </c>
      <c r="I289" s="61">
        <v>2</v>
      </c>
      <c r="J289" s="61">
        <v>1.9</v>
      </c>
      <c r="K289" s="61">
        <v>1.9</v>
      </c>
      <c r="L289" s="61">
        <v>1.9</v>
      </c>
      <c r="M289" s="129">
        <v>1.9</v>
      </c>
      <c r="N289" s="61">
        <v>1.5</v>
      </c>
      <c r="O289" s="61">
        <v>1.4</v>
      </c>
      <c r="P289" s="129">
        <v>1.9</v>
      </c>
      <c r="Q289" s="129"/>
      <c r="R289" s="129"/>
      <c r="S289" s="129">
        <v>1.5</v>
      </c>
      <c r="T289" s="61">
        <v>1.6</v>
      </c>
      <c r="U289" s="61">
        <v>1.5</v>
      </c>
      <c r="V289" s="61">
        <v>1.4</v>
      </c>
      <c r="W289" s="61">
        <v>1.5</v>
      </c>
      <c r="AA289" s="70" t="s">
        <v>215</v>
      </c>
      <c r="AB289" s="161"/>
      <c r="AC289" s="82"/>
      <c r="AD289" s="82"/>
      <c r="AE289" s="82"/>
      <c r="AF289" s="82"/>
    </row>
    <row r="290" spans="1:34" ht="13.5" thickBot="1">
      <c r="A290" s="173">
        <f>SUM(F289:W289)</f>
        <v>27.799999999999997</v>
      </c>
      <c r="C290" s="114" t="s">
        <v>178</v>
      </c>
      <c r="D290" s="115"/>
      <c r="E290" s="116"/>
      <c r="F290" s="7"/>
      <c r="G290" s="7"/>
      <c r="H290" s="70"/>
      <c r="I290" s="71" t="s">
        <v>216</v>
      </c>
      <c r="J290" s="70"/>
      <c r="K290" s="7"/>
      <c r="O290" s="70" t="s">
        <v>217</v>
      </c>
      <c r="AB290" s="515">
        <v>2014</v>
      </c>
      <c r="AC290" s="516" t="s">
        <v>135</v>
      </c>
      <c r="AD290" s="631"/>
      <c r="AE290" s="631"/>
      <c r="AF290" s="517" t="s">
        <v>136</v>
      </c>
    </row>
    <row r="291" spans="1:34">
      <c r="I291" s="10" t="s">
        <v>218</v>
      </c>
      <c r="AB291" s="73" t="s">
        <v>219</v>
      </c>
      <c r="AC291" s="174"/>
      <c r="AD291" s="174"/>
      <c r="AE291" s="174"/>
      <c r="AF291" s="520">
        <f>(AH212+AJ212)/SUM(AH212:AK212)</f>
        <v>0.71590909090909094</v>
      </c>
    </row>
    <row r="292" spans="1:34">
      <c r="A292" s="152"/>
      <c r="I292" s="10" t="s">
        <v>220</v>
      </c>
      <c r="AB292" s="75" t="s">
        <v>143</v>
      </c>
      <c r="AC292" s="175"/>
      <c r="AD292" s="175"/>
      <c r="AE292" s="175"/>
      <c r="AF292" s="520">
        <f>SUM(AH213,AJ213)/SUM(AH213:AK213)</f>
        <v>1</v>
      </c>
    </row>
    <row r="293" spans="1:34" ht="13.5" thickBot="1">
      <c r="A293" s="152"/>
      <c r="AB293" s="162" t="s">
        <v>207</v>
      </c>
      <c r="AC293" s="176"/>
      <c r="AD293" s="176"/>
      <c r="AE293" s="176"/>
      <c r="AF293" s="606">
        <f>SUM(AH214,AJ214)/SUM(AH214:AK214)</f>
        <v>0.37681159420289856</v>
      </c>
    </row>
    <row r="294" spans="1:34">
      <c r="X294" s="11"/>
      <c r="AE294" s="177"/>
      <c r="AF294" s="177"/>
    </row>
    <row r="295" spans="1:34" ht="27" thickBot="1">
      <c r="A295" s="5" t="s">
        <v>221</v>
      </c>
      <c r="B295" s="5"/>
      <c r="C295" s="6"/>
      <c r="D295" s="6"/>
      <c r="E295" s="7"/>
      <c r="F295" s="7"/>
      <c r="G295" s="7"/>
      <c r="H295" s="7"/>
      <c r="I295" s="7"/>
      <c r="J295" s="7"/>
      <c r="K295" s="7"/>
      <c r="U295" s="9"/>
      <c r="AE295" s="7"/>
      <c r="AF295" s="7"/>
    </row>
    <row r="296" spans="1:34" ht="13.5" thickBot="1">
      <c r="A296" s="11" t="s">
        <v>95</v>
      </c>
      <c r="B296" s="11"/>
      <c r="C296" s="7"/>
      <c r="D296" s="7"/>
      <c r="E296" s="7"/>
      <c r="F296" s="7"/>
      <c r="G296" s="7"/>
      <c r="H296" s="7"/>
      <c r="I296" s="7"/>
      <c r="J296" s="7"/>
      <c r="K296" s="7"/>
      <c r="AE296" s="7"/>
      <c r="AF296" s="7"/>
    </row>
    <row r="297" spans="1:34" ht="13.5" thickTop="1">
      <c r="A297" s="12" t="s">
        <v>72</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c r="A298" s="456" t="s">
        <v>96</v>
      </c>
      <c r="B298" s="462" t="s">
        <v>160</v>
      </c>
      <c r="C298" s="462" t="s">
        <v>97</v>
      </c>
      <c r="D298" s="462" t="s">
        <v>97</v>
      </c>
      <c r="E298" s="462" t="s">
        <v>97</v>
      </c>
      <c r="F298" s="462" t="s">
        <v>97</v>
      </c>
      <c r="G298" s="462" t="s">
        <v>97</v>
      </c>
      <c r="H298" s="462" t="s">
        <v>97</v>
      </c>
      <c r="I298" s="462" t="s">
        <v>97</v>
      </c>
      <c r="J298" s="462" t="s">
        <v>97</v>
      </c>
      <c r="K298" s="462" t="s">
        <v>97</v>
      </c>
      <c r="L298" s="462" t="s">
        <v>97</v>
      </c>
      <c r="M298" s="462" t="s">
        <v>97</v>
      </c>
      <c r="N298" s="462" t="s">
        <v>97</v>
      </c>
      <c r="O298" s="462" t="s">
        <v>97</v>
      </c>
      <c r="P298" s="462" t="s">
        <v>97</v>
      </c>
      <c r="Q298" s="462"/>
      <c r="R298" s="462"/>
      <c r="S298" s="462" t="s">
        <v>97</v>
      </c>
      <c r="T298" s="462" t="s">
        <v>160</v>
      </c>
      <c r="U298" s="462" t="s">
        <v>160</v>
      </c>
      <c r="V298" s="462" t="s">
        <v>160</v>
      </c>
      <c r="W298" s="462" t="s">
        <v>160</v>
      </c>
      <c r="X298" s="462" t="s">
        <v>160</v>
      </c>
      <c r="Y298" s="462" t="s">
        <v>160</v>
      </c>
      <c r="Z298" s="462" t="s">
        <v>160</v>
      </c>
      <c r="AA298" s="458"/>
      <c r="AB298" s="459"/>
      <c r="AC298" s="459"/>
      <c r="AD298" s="460"/>
      <c r="AE298" s="460"/>
      <c r="AF298" s="460"/>
    </row>
    <row r="299" spans="1:34" ht="13.5" thickTop="1">
      <c r="A299" s="456" t="s">
        <v>99</v>
      </c>
      <c r="B299" s="462" t="s">
        <v>161</v>
      </c>
      <c r="C299" s="462" t="s">
        <v>222</v>
      </c>
      <c r="D299" s="462" t="s">
        <v>101</v>
      </c>
      <c r="E299" s="462" t="s">
        <v>101</v>
      </c>
      <c r="F299" s="462" t="s">
        <v>101</v>
      </c>
      <c r="G299" s="462" t="s">
        <v>101</v>
      </c>
      <c r="H299" s="462" t="s">
        <v>213</v>
      </c>
      <c r="I299" s="462" t="s">
        <v>223</v>
      </c>
      <c r="J299" s="462" t="s">
        <v>100</v>
      </c>
      <c r="K299" s="462" t="s">
        <v>101</v>
      </c>
      <c r="L299" s="462" t="s">
        <v>101</v>
      </c>
      <c r="M299" s="462" t="s">
        <v>101</v>
      </c>
      <c r="N299" s="462" t="s">
        <v>100</v>
      </c>
      <c r="O299" s="462" t="s">
        <v>101</v>
      </c>
      <c r="P299" s="462" t="s">
        <v>101</v>
      </c>
      <c r="Q299" s="462"/>
      <c r="R299" s="462"/>
      <c r="S299" s="462" t="s">
        <v>102</v>
      </c>
      <c r="T299" s="462" t="s">
        <v>211</v>
      </c>
      <c r="U299" s="462" t="s">
        <v>224</v>
      </c>
      <c r="V299" s="462" t="s">
        <v>161</v>
      </c>
      <c r="W299" s="462" t="s">
        <v>211</v>
      </c>
      <c r="X299" s="462" t="s">
        <v>101</v>
      </c>
      <c r="Y299" s="462" t="s">
        <v>101</v>
      </c>
      <c r="Z299" s="462" t="s">
        <v>101</v>
      </c>
      <c r="AA299" s="465" t="s">
        <v>103</v>
      </c>
      <c r="AB299" s="459"/>
      <c r="AC299" s="460"/>
      <c r="AD299" s="460"/>
      <c r="AE299" s="460"/>
      <c r="AF299" s="460"/>
      <c r="AG299" s="20"/>
      <c r="AH299" s="21"/>
    </row>
    <row r="300" spans="1:34" ht="13.5" thickBot="1">
      <c r="A300" s="472" t="s">
        <v>225</v>
      </c>
      <c r="B300" s="553">
        <v>10469</v>
      </c>
      <c r="C300" s="553">
        <v>11415</v>
      </c>
      <c r="D300" s="553">
        <v>12463</v>
      </c>
      <c r="E300" s="553">
        <v>12213</v>
      </c>
      <c r="F300" s="553">
        <v>13214</v>
      </c>
      <c r="G300" s="553">
        <v>13497</v>
      </c>
      <c r="H300" s="553">
        <v>13756</v>
      </c>
      <c r="I300" s="553">
        <v>13976</v>
      </c>
      <c r="J300" s="553">
        <v>14171</v>
      </c>
      <c r="K300" s="553">
        <v>13591</v>
      </c>
      <c r="L300" s="553">
        <v>13429</v>
      </c>
      <c r="M300" s="553">
        <v>13690</v>
      </c>
      <c r="N300" s="553">
        <v>11849</v>
      </c>
      <c r="O300" s="553">
        <v>11385</v>
      </c>
      <c r="P300" s="553">
        <v>11608</v>
      </c>
      <c r="Q300" s="553"/>
      <c r="R300" s="553"/>
      <c r="S300" s="553">
        <v>9640</v>
      </c>
      <c r="T300" s="553">
        <v>7385</v>
      </c>
      <c r="U300" s="553">
        <v>6310</v>
      </c>
      <c r="V300" s="553">
        <v>6154</v>
      </c>
      <c r="W300" s="553">
        <v>5950</v>
      </c>
      <c r="X300" s="553">
        <v>5951</v>
      </c>
      <c r="Y300" s="553">
        <v>4158</v>
      </c>
      <c r="Z300" s="553">
        <v>4047</v>
      </c>
      <c r="AA300" s="22" t="s">
        <v>105</v>
      </c>
      <c r="AB300" s="623"/>
      <c r="AC300" s="573"/>
      <c r="AD300" s="573"/>
      <c r="AE300" s="573"/>
      <c r="AF300" s="573"/>
      <c r="AG300" s="463"/>
      <c r="AH300" s="464"/>
    </row>
    <row r="301" spans="1:34" ht="13.5" thickBot="1">
      <c r="A301" s="480" t="s">
        <v>106</v>
      </c>
      <c r="B301" s="556" t="s">
        <v>107</v>
      </c>
      <c r="C301" s="556" t="s">
        <v>107</v>
      </c>
      <c r="D301" s="556" t="s">
        <v>107</v>
      </c>
      <c r="E301" s="556" t="s">
        <v>107</v>
      </c>
      <c r="F301" s="556" t="s">
        <v>107</v>
      </c>
      <c r="G301" s="556" t="s">
        <v>107</v>
      </c>
      <c r="H301" s="556" t="s">
        <v>107</v>
      </c>
      <c r="I301" s="556" t="s">
        <v>107</v>
      </c>
      <c r="J301" s="556" t="s">
        <v>107</v>
      </c>
      <c r="K301" s="556" t="s">
        <v>107</v>
      </c>
      <c r="L301" s="556" t="s">
        <v>107</v>
      </c>
      <c r="M301" s="556" t="s">
        <v>107</v>
      </c>
      <c r="N301" s="556" t="s">
        <v>107</v>
      </c>
      <c r="O301" s="556" t="s">
        <v>107</v>
      </c>
      <c r="P301" s="556" t="s">
        <v>107</v>
      </c>
      <c r="Q301" s="556"/>
      <c r="R301" s="556"/>
      <c r="S301" s="556" t="s">
        <v>107</v>
      </c>
      <c r="T301" s="556" t="s">
        <v>153</v>
      </c>
      <c r="U301" s="556" t="s">
        <v>153</v>
      </c>
      <c r="V301" s="556" t="s">
        <v>113</v>
      </c>
      <c r="W301" s="556" t="s">
        <v>113</v>
      </c>
      <c r="X301" s="556" t="s">
        <v>113</v>
      </c>
      <c r="Y301" s="556" t="s">
        <v>113</v>
      </c>
      <c r="Z301" s="556" t="s">
        <v>108</v>
      </c>
      <c r="AA301" s="90" t="s">
        <v>108</v>
      </c>
      <c r="AB301" s="91" t="s">
        <v>109</v>
      </c>
      <c r="AC301" s="178" t="s">
        <v>110</v>
      </c>
      <c r="AD301" s="91" t="s">
        <v>111</v>
      </c>
      <c r="AE301" s="179" t="s">
        <v>112</v>
      </c>
      <c r="AF301" s="180" t="s">
        <v>111</v>
      </c>
      <c r="AG301" s="463"/>
      <c r="AH301" s="464"/>
    </row>
    <row r="302" spans="1:34">
      <c r="A302" s="26" t="s">
        <v>115</v>
      </c>
      <c r="B302" s="484">
        <v>0</v>
      </c>
      <c r="C302" s="484">
        <v>0</v>
      </c>
      <c r="D302" s="484">
        <v>0</v>
      </c>
      <c r="E302" s="484">
        <v>0</v>
      </c>
      <c r="F302" s="484">
        <v>1</v>
      </c>
      <c r="G302" s="484">
        <v>6</v>
      </c>
      <c r="H302" s="484">
        <v>19</v>
      </c>
      <c r="I302" s="484">
        <v>35</v>
      </c>
      <c r="J302" s="484">
        <v>73</v>
      </c>
      <c r="K302" s="484">
        <v>71</v>
      </c>
      <c r="L302" s="484">
        <v>76</v>
      </c>
      <c r="M302" s="484">
        <v>61</v>
      </c>
      <c r="N302" s="484">
        <v>49</v>
      </c>
      <c r="O302" s="484">
        <v>41</v>
      </c>
      <c r="P302" s="484">
        <v>0</v>
      </c>
      <c r="Q302" s="484"/>
      <c r="R302" s="484"/>
      <c r="S302" s="484">
        <v>0</v>
      </c>
      <c r="T302" s="484">
        <v>6</v>
      </c>
      <c r="U302" s="484">
        <v>16</v>
      </c>
      <c r="V302" s="484">
        <v>78</v>
      </c>
      <c r="W302" s="484">
        <v>45</v>
      </c>
      <c r="X302" s="484">
        <v>60</v>
      </c>
      <c r="Y302" s="484">
        <v>15</v>
      </c>
      <c r="Z302" s="538">
        <v>45</v>
      </c>
      <c r="AA302" s="586" t="s">
        <v>116</v>
      </c>
      <c r="AB302" s="586" t="s">
        <v>116</v>
      </c>
      <c r="AC302" s="587">
        <f t="shared" ref="AC302:AC314" si="111">SUM(B302:S302)</f>
        <v>432</v>
      </c>
      <c r="AD302" s="588">
        <f t="shared" ref="AD302:AD314" si="112">AC302/AC$315</f>
        <v>0.75922671353251314</v>
      </c>
      <c r="AE302" s="587">
        <f t="shared" ref="AE302:AE314" si="113">SUM(T302:U302)</f>
        <v>22</v>
      </c>
      <c r="AF302" s="588">
        <f t="shared" ref="AF302:AF314" si="114">AE302/AE$315</f>
        <v>0.38596491228070173</v>
      </c>
      <c r="AG302" s="463"/>
      <c r="AH302" s="464"/>
    </row>
    <row r="303" spans="1:34">
      <c r="A303" s="493" t="s">
        <v>117</v>
      </c>
      <c r="B303" s="485">
        <v>0</v>
      </c>
      <c r="C303" s="485">
        <v>0</v>
      </c>
      <c r="D303" s="485">
        <v>0</v>
      </c>
      <c r="E303" s="485">
        <v>1</v>
      </c>
      <c r="F303" s="485">
        <v>2</v>
      </c>
      <c r="G303" s="485">
        <v>1</v>
      </c>
      <c r="H303" s="485">
        <v>2</v>
      </c>
      <c r="I303" s="485">
        <v>18</v>
      </c>
      <c r="J303" s="485">
        <v>22</v>
      </c>
      <c r="K303" s="485">
        <v>19</v>
      </c>
      <c r="L303" s="485">
        <v>32</v>
      </c>
      <c r="M303" s="485">
        <v>13</v>
      </c>
      <c r="N303" s="485">
        <v>10</v>
      </c>
      <c r="O303" s="485">
        <v>8</v>
      </c>
      <c r="P303" s="485">
        <v>0</v>
      </c>
      <c r="Q303" s="485"/>
      <c r="R303" s="485"/>
      <c r="S303" s="485">
        <v>0</v>
      </c>
      <c r="T303" s="485">
        <v>4</v>
      </c>
      <c r="U303" s="485">
        <v>20</v>
      </c>
      <c r="V303" s="485">
        <v>42</v>
      </c>
      <c r="W303" s="485">
        <v>82</v>
      </c>
      <c r="X303" s="485">
        <v>10</v>
      </c>
      <c r="Y303" s="485">
        <v>0</v>
      </c>
      <c r="Z303" s="539">
        <v>2</v>
      </c>
      <c r="AA303" s="586" t="s">
        <v>116</v>
      </c>
      <c r="AB303" s="586" t="s">
        <v>116</v>
      </c>
      <c r="AC303" s="587">
        <f t="shared" si="111"/>
        <v>128</v>
      </c>
      <c r="AD303" s="588">
        <f t="shared" si="112"/>
        <v>0.22495606326889278</v>
      </c>
      <c r="AE303" s="587">
        <f t="shared" si="113"/>
        <v>24</v>
      </c>
      <c r="AF303" s="588">
        <f t="shared" si="114"/>
        <v>0.42105263157894735</v>
      </c>
      <c r="AG303" s="463"/>
      <c r="AH303" s="464"/>
    </row>
    <row r="304" spans="1:34">
      <c r="A304" s="493" t="s">
        <v>118</v>
      </c>
      <c r="B304" s="485">
        <v>0</v>
      </c>
      <c r="C304" s="485">
        <v>0</v>
      </c>
      <c r="D304" s="485">
        <v>0</v>
      </c>
      <c r="E304" s="485">
        <v>0</v>
      </c>
      <c r="F304" s="485">
        <v>0</v>
      </c>
      <c r="G304" s="485">
        <v>1</v>
      </c>
      <c r="H304" s="485">
        <v>0</v>
      </c>
      <c r="I304" s="485">
        <v>3</v>
      </c>
      <c r="J304" s="485">
        <v>0</v>
      </c>
      <c r="K304" s="485">
        <v>3</v>
      </c>
      <c r="L304" s="485">
        <v>0</v>
      </c>
      <c r="M304" s="485">
        <v>0</v>
      </c>
      <c r="N304" s="485">
        <v>1</v>
      </c>
      <c r="O304" s="485">
        <v>0</v>
      </c>
      <c r="P304" s="485">
        <v>0</v>
      </c>
      <c r="Q304" s="485"/>
      <c r="R304" s="485"/>
      <c r="S304" s="485">
        <v>0</v>
      </c>
      <c r="T304" s="485">
        <v>0</v>
      </c>
      <c r="U304" s="485">
        <v>11</v>
      </c>
      <c r="V304" s="485">
        <v>106</v>
      </c>
      <c r="W304" s="485">
        <v>159</v>
      </c>
      <c r="X304" s="485">
        <v>17</v>
      </c>
      <c r="Y304" s="485">
        <v>0</v>
      </c>
      <c r="Z304" s="539">
        <v>0</v>
      </c>
      <c r="AA304" s="586" t="s">
        <v>116</v>
      </c>
      <c r="AB304" s="586" t="s">
        <v>116</v>
      </c>
      <c r="AC304" s="587">
        <f t="shared" si="111"/>
        <v>8</v>
      </c>
      <c r="AD304" s="588">
        <f t="shared" si="112"/>
        <v>1.4059753954305799E-2</v>
      </c>
      <c r="AE304" s="587">
        <f t="shared" si="113"/>
        <v>11</v>
      </c>
      <c r="AF304" s="588">
        <f t="shared" si="114"/>
        <v>0.19298245614035087</v>
      </c>
      <c r="AG304" s="463"/>
      <c r="AH304" s="464"/>
    </row>
    <row r="305" spans="1:36">
      <c r="A305" s="493" t="s">
        <v>119</v>
      </c>
      <c r="B305" s="485">
        <v>0</v>
      </c>
      <c r="C305" s="485">
        <v>0</v>
      </c>
      <c r="D305" s="485">
        <v>0</v>
      </c>
      <c r="E305" s="485">
        <v>0</v>
      </c>
      <c r="F305" s="485">
        <v>0</v>
      </c>
      <c r="G305" s="485">
        <v>0</v>
      </c>
      <c r="H305" s="485">
        <v>0</v>
      </c>
      <c r="I305" s="485">
        <v>0</v>
      </c>
      <c r="J305" s="485">
        <v>0</v>
      </c>
      <c r="K305" s="485">
        <v>0</v>
      </c>
      <c r="L305" s="485">
        <v>0</v>
      </c>
      <c r="M305" s="485">
        <v>0</v>
      </c>
      <c r="N305" s="485">
        <v>0</v>
      </c>
      <c r="O305" s="485">
        <v>0</v>
      </c>
      <c r="P305" s="485">
        <v>0</v>
      </c>
      <c r="Q305" s="485"/>
      <c r="R305" s="485"/>
      <c r="S305" s="485">
        <v>0</v>
      </c>
      <c r="T305" s="485">
        <v>0</v>
      </c>
      <c r="U305" s="485">
        <v>0</v>
      </c>
      <c r="V305" s="485">
        <v>30</v>
      </c>
      <c r="W305" s="485">
        <v>97</v>
      </c>
      <c r="X305" s="485">
        <v>15</v>
      </c>
      <c r="Y305" s="485">
        <v>0</v>
      </c>
      <c r="Z305" s="539">
        <v>0</v>
      </c>
      <c r="AA305" s="586" t="s">
        <v>116</v>
      </c>
      <c r="AB305" s="586" t="s">
        <v>116</v>
      </c>
      <c r="AC305" s="587">
        <f t="shared" si="111"/>
        <v>0</v>
      </c>
      <c r="AD305" s="588">
        <f t="shared" si="112"/>
        <v>0</v>
      </c>
      <c r="AE305" s="587">
        <f t="shared" si="113"/>
        <v>0</v>
      </c>
      <c r="AF305" s="588">
        <f t="shared" si="114"/>
        <v>0</v>
      </c>
      <c r="AG305" s="463"/>
      <c r="AH305" s="464"/>
      <c r="AI305" s="10" t="s">
        <v>154</v>
      </c>
      <c r="AJ305" s="10" t="s">
        <v>175</v>
      </c>
    </row>
    <row r="306" spans="1:36">
      <c r="A306" s="493" t="s">
        <v>120</v>
      </c>
      <c r="B306" s="612">
        <v>0</v>
      </c>
      <c r="C306" s="485">
        <v>0</v>
      </c>
      <c r="D306" s="485">
        <v>0</v>
      </c>
      <c r="E306" s="485">
        <v>0</v>
      </c>
      <c r="F306" s="485">
        <v>0</v>
      </c>
      <c r="G306" s="485">
        <v>0</v>
      </c>
      <c r="H306" s="485">
        <v>0</v>
      </c>
      <c r="I306" s="485">
        <v>0</v>
      </c>
      <c r="J306" s="485">
        <v>0</v>
      </c>
      <c r="K306" s="485">
        <v>0</v>
      </c>
      <c r="L306" s="485">
        <v>0</v>
      </c>
      <c r="M306" s="485">
        <v>0</v>
      </c>
      <c r="N306" s="485">
        <v>0</v>
      </c>
      <c r="O306" s="485">
        <v>0</v>
      </c>
      <c r="P306" s="485">
        <v>0</v>
      </c>
      <c r="Q306" s="485"/>
      <c r="R306" s="485"/>
      <c r="S306" s="485">
        <v>0</v>
      </c>
      <c r="T306" s="485">
        <v>0</v>
      </c>
      <c r="U306" s="485">
        <v>0</v>
      </c>
      <c r="V306" s="485">
        <v>37</v>
      </c>
      <c r="W306" s="485">
        <v>76</v>
      </c>
      <c r="X306" s="485">
        <v>26</v>
      </c>
      <c r="Y306" s="485">
        <v>1</v>
      </c>
      <c r="Z306" s="539">
        <v>2</v>
      </c>
      <c r="AA306" s="586" t="s">
        <v>116</v>
      </c>
      <c r="AB306" s="586" t="s">
        <v>116</v>
      </c>
      <c r="AC306" s="587">
        <f t="shared" si="111"/>
        <v>0</v>
      </c>
      <c r="AD306" s="588">
        <f t="shared" si="112"/>
        <v>0</v>
      </c>
      <c r="AE306" s="587">
        <f t="shared" si="113"/>
        <v>0</v>
      </c>
      <c r="AF306" s="588">
        <f t="shared" si="114"/>
        <v>0</v>
      </c>
      <c r="AG306" s="463"/>
      <c r="AH306" s="464"/>
      <c r="AI306" s="10">
        <f>W385</f>
        <v>9</v>
      </c>
      <c r="AJ306" s="10">
        <v>0</v>
      </c>
    </row>
    <row r="307" spans="1:36">
      <c r="A307" s="493" t="s">
        <v>121</v>
      </c>
      <c r="B307" s="612">
        <v>0</v>
      </c>
      <c r="C307" s="485">
        <v>1</v>
      </c>
      <c r="D307" s="485">
        <v>0</v>
      </c>
      <c r="E307" s="485">
        <v>0</v>
      </c>
      <c r="F307" s="485">
        <v>0</v>
      </c>
      <c r="G307" s="485">
        <v>0</v>
      </c>
      <c r="H307" s="485">
        <v>0</v>
      </c>
      <c r="I307" s="485">
        <v>0</v>
      </c>
      <c r="J307" s="485">
        <v>0</v>
      </c>
      <c r="K307" s="485">
        <v>0</v>
      </c>
      <c r="L307" s="485">
        <v>0</v>
      </c>
      <c r="M307" s="485">
        <v>0</v>
      </c>
      <c r="N307" s="485">
        <v>0</v>
      </c>
      <c r="O307" s="485">
        <v>0</v>
      </c>
      <c r="P307" s="485">
        <v>0</v>
      </c>
      <c r="Q307" s="485"/>
      <c r="R307" s="485"/>
      <c r="S307" s="485">
        <v>0</v>
      </c>
      <c r="T307" s="485">
        <v>0</v>
      </c>
      <c r="U307" s="485">
        <v>0</v>
      </c>
      <c r="V307" s="485">
        <v>28</v>
      </c>
      <c r="W307" s="485">
        <v>47</v>
      </c>
      <c r="X307" s="485">
        <v>22</v>
      </c>
      <c r="Y307" s="485">
        <v>0</v>
      </c>
      <c r="Z307" s="539">
        <v>2</v>
      </c>
      <c r="AA307" s="586" t="s">
        <v>116</v>
      </c>
      <c r="AB307" s="586" t="s">
        <v>116</v>
      </c>
      <c r="AC307" s="587">
        <f t="shared" si="111"/>
        <v>1</v>
      </c>
      <c r="AD307" s="588">
        <f t="shared" si="112"/>
        <v>1.7574692442882249E-3</v>
      </c>
      <c r="AE307" s="587">
        <f t="shared" si="113"/>
        <v>0</v>
      </c>
      <c r="AF307" s="588">
        <f t="shared" si="114"/>
        <v>0</v>
      </c>
      <c r="AG307" s="463"/>
      <c r="AH307" s="464"/>
    </row>
    <row r="308" spans="1:36">
      <c r="A308" s="493" t="s">
        <v>122</v>
      </c>
      <c r="B308" s="612">
        <v>0</v>
      </c>
      <c r="C308" s="485">
        <v>0</v>
      </c>
      <c r="D308" s="485">
        <v>0</v>
      </c>
      <c r="E308" s="485">
        <v>0</v>
      </c>
      <c r="F308" s="485">
        <v>0</v>
      </c>
      <c r="G308" s="485">
        <v>0</v>
      </c>
      <c r="H308" s="485">
        <v>0</v>
      </c>
      <c r="I308" s="485">
        <v>0</v>
      </c>
      <c r="J308" s="485">
        <v>0</v>
      </c>
      <c r="K308" s="485">
        <v>0</v>
      </c>
      <c r="L308" s="485">
        <v>0</v>
      </c>
      <c r="M308" s="485">
        <v>0</v>
      </c>
      <c r="N308" s="485">
        <v>0</v>
      </c>
      <c r="O308" s="485">
        <v>0</v>
      </c>
      <c r="P308" s="485">
        <v>0</v>
      </c>
      <c r="Q308" s="485"/>
      <c r="R308" s="485"/>
      <c r="S308" s="485">
        <v>0</v>
      </c>
      <c r="T308" s="485">
        <v>0</v>
      </c>
      <c r="U308" s="485">
        <v>0</v>
      </c>
      <c r="V308" s="485">
        <v>10</v>
      </c>
      <c r="W308" s="485">
        <v>60</v>
      </c>
      <c r="X308" s="485">
        <v>22</v>
      </c>
      <c r="Y308" s="485">
        <v>0</v>
      </c>
      <c r="Z308" s="539">
        <v>0</v>
      </c>
      <c r="AA308" s="586" t="s">
        <v>116</v>
      </c>
      <c r="AB308" s="586" t="s">
        <v>116</v>
      </c>
      <c r="AC308" s="587">
        <f t="shared" si="111"/>
        <v>0</v>
      </c>
      <c r="AD308" s="588">
        <f t="shared" si="112"/>
        <v>0</v>
      </c>
      <c r="AE308" s="587">
        <f t="shared" si="113"/>
        <v>0</v>
      </c>
      <c r="AF308" s="588">
        <f t="shared" si="114"/>
        <v>0</v>
      </c>
      <c r="AG308" s="463"/>
      <c r="AH308" s="464"/>
    </row>
    <row r="309" spans="1:36" ht="13.5" thickBot="1">
      <c r="A309" s="31" t="s">
        <v>124</v>
      </c>
      <c r="B309" s="497">
        <v>0</v>
      </c>
      <c r="C309" s="497">
        <v>0</v>
      </c>
      <c r="D309" s="497">
        <v>0</v>
      </c>
      <c r="E309" s="497">
        <v>0</v>
      </c>
      <c r="F309" s="497">
        <v>0</v>
      </c>
      <c r="G309" s="497">
        <v>0</v>
      </c>
      <c r="H309" s="497">
        <v>0</v>
      </c>
      <c r="I309" s="497">
        <v>0</v>
      </c>
      <c r="J309" s="497">
        <v>0</v>
      </c>
      <c r="K309" s="497">
        <v>0</v>
      </c>
      <c r="L309" s="497">
        <v>0</v>
      </c>
      <c r="M309" s="497">
        <v>0</v>
      </c>
      <c r="N309" s="497">
        <v>0</v>
      </c>
      <c r="O309" s="497">
        <v>0</v>
      </c>
      <c r="P309" s="497">
        <v>0</v>
      </c>
      <c r="Q309" s="497"/>
      <c r="R309" s="497"/>
      <c r="S309" s="497">
        <v>0</v>
      </c>
      <c r="T309" s="497">
        <v>0</v>
      </c>
      <c r="U309" s="497">
        <v>0</v>
      </c>
      <c r="V309" s="497">
        <v>7</v>
      </c>
      <c r="W309" s="497">
        <v>57</v>
      </c>
      <c r="X309" s="497">
        <v>14</v>
      </c>
      <c r="Y309" s="497">
        <v>0</v>
      </c>
      <c r="Z309" s="540">
        <v>3</v>
      </c>
      <c r="AA309" s="171" t="s">
        <v>116</v>
      </c>
      <c r="AB309" s="140" t="s">
        <v>116</v>
      </c>
      <c r="AC309" s="141">
        <f t="shared" si="111"/>
        <v>0</v>
      </c>
      <c r="AD309" s="142">
        <f t="shared" si="112"/>
        <v>0</v>
      </c>
      <c r="AE309" s="141">
        <f t="shared" si="113"/>
        <v>0</v>
      </c>
      <c r="AF309" s="142">
        <f t="shared" si="114"/>
        <v>0</v>
      </c>
      <c r="AG309" s="463"/>
      <c r="AH309" s="464"/>
    </row>
    <row r="310" spans="1:36">
      <c r="A310" s="26" t="s">
        <v>125</v>
      </c>
      <c r="B310" s="172">
        <v>0</v>
      </c>
      <c r="C310" s="484">
        <v>0</v>
      </c>
      <c r="D310" s="612">
        <v>0</v>
      </c>
      <c r="E310" s="612">
        <v>0</v>
      </c>
      <c r="F310" s="612">
        <v>0</v>
      </c>
      <c r="G310" s="484">
        <v>0</v>
      </c>
      <c r="H310" s="484">
        <v>0</v>
      </c>
      <c r="I310" s="484">
        <v>0</v>
      </c>
      <c r="J310" s="485">
        <v>0</v>
      </c>
      <c r="K310" s="485">
        <v>0</v>
      </c>
      <c r="L310" s="485">
        <v>0</v>
      </c>
      <c r="M310" s="484">
        <v>0</v>
      </c>
      <c r="N310" s="484">
        <v>0</v>
      </c>
      <c r="O310" s="484">
        <v>0</v>
      </c>
      <c r="P310" s="484">
        <v>0</v>
      </c>
      <c r="Q310" s="484"/>
      <c r="R310" s="484"/>
      <c r="S310" s="485" t="s">
        <v>123</v>
      </c>
      <c r="T310" s="484">
        <v>0</v>
      </c>
      <c r="U310" s="484">
        <v>0</v>
      </c>
      <c r="V310" s="484">
        <v>16</v>
      </c>
      <c r="W310" s="484">
        <v>95</v>
      </c>
      <c r="X310" s="484">
        <v>43</v>
      </c>
      <c r="Y310" s="484">
        <v>7</v>
      </c>
      <c r="Z310" s="538">
        <v>0</v>
      </c>
      <c r="AA310" s="598" t="s">
        <v>116</v>
      </c>
      <c r="AB310" s="598" t="s">
        <v>116</v>
      </c>
      <c r="AC310" s="599">
        <f t="shared" si="111"/>
        <v>0</v>
      </c>
      <c r="AD310" s="600">
        <f t="shared" si="112"/>
        <v>0</v>
      </c>
      <c r="AE310" s="599">
        <f t="shared" si="113"/>
        <v>0</v>
      </c>
      <c r="AF310" s="600">
        <f t="shared" si="114"/>
        <v>0</v>
      </c>
      <c r="AG310" s="463"/>
      <c r="AH310" s="464"/>
    </row>
    <row r="311" spans="1:36" ht="13.5" thickBot="1">
      <c r="A311" s="493" t="s">
        <v>126</v>
      </c>
      <c r="B311" s="612">
        <v>0</v>
      </c>
      <c r="C311" s="485">
        <v>0</v>
      </c>
      <c r="D311" s="485">
        <v>0</v>
      </c>
      <c r="E311" s="485">
        <v>0</v>
      </c>
      <c r="F311" s="485">
        <v>0</v>
      </c>
      <c r="G311" s="485">
        <v>0</v>
      </c>
      <c r="H311" s="485">
        <v>0</v>
      </c>
      <c r="I311" s="485">
        <v>0</v>
      </c>
      <c r="J311" s="485">
        <v>0</v>
      </c>
      <c r="K311" s="485">
        <v>0</v>
      </c>
      <c r="L311" s="485">
        <v>0</v>
      </c>
      <c r="M311" s="485">
        <v>0</v>
      </c>
      <c r="N311" s="485">
        <v>0</v>
      </c>
      <c r="O311" s="485">
        <v>0</v>
      </c>
      <c r="P311" s="485">
        <v>0</v>
      </c>
      <c r="Q311" s="485"/>
      <c r="R311" s="485"/>
      <c r="S311" s="485" t="s">
        <v>123</v>
      </c>
      <c r="T311" s="485">
        <v>0</v>
      </c>
      <c r="U311" s="485">
        <v>0</v>
      </c>
      <c r="V311" s="485">
        <v>6</v>
      </c>
      <c r="W311" s="485">
        <v>23</v>
      </c>
      <c r="X311" s="485">
        <v>28</v>
      </c>
      <c r="Y311" s="485">
        <v>1</v>
      </c>
      <c r="Z311" s="539">
        <v>4</v>
      </c>
      <c r="AA311" s="586" t="s">
        <v>116</v>
      </c>
      <c r="AB311" s="586" t="s">
        <v>116</v>
      </c>
      <c r="AC311" s="587">
        <f t="shared" si="111"/>
        <v>0</v>
      </c>
      <c r="AD311" s="588">
        <f t="shared" si="112"/>
        <v>0</v>
      </c>
      <c r="AE311" s="587">
        <f t="shared" si="113"/>
        <v>0</v>
      </c>
      <c r="AF311" s="588">
        <f t="shared" si="114"/>
        <v>0</v>
      </c>
      <c r="AG311" s="597"/>
      <c r="AH311" s="144"/>
    </row>
    <row r="312" spans="1:36">
      <c r="A312" s="493" t="s">
        <v>127</v>
      </c>
      <c r="B312" s="612">
        <v>0</v>
      </c>
      <c r="C312" s="485" t="s">
        <v>123</v>
      </c>
      <c r="D312" s="485" t="s">
        <v>123</v>
      </c>
      <c r="E312" s="485" t="s">
        <v>123</v>
      </c>
      <c r="F312" s="485" t="s">
        <v>123</v>
      </c>
      <c r="G312" s="485" t="s">
        <v>123</v>
      </c>
      <c r="H312" s="485" t="s">
        <v>123</v>
      </c>
      <c r="I312" s="485" t="s">
        <v>123</v>
      </c>
      <c r="J312" s="485" t="s">
        <v>123</v>
      </c>
      <c r="K312" s="485" t="s">
        <v>123</v>
      </c>
      <c r="L312" s="485" t="s">
        <v>123</v>
      </c>
      <c r="M312" s="485" t="s">
        <v>123</v>
      </c>
      <c r="N312" s="485" t="s">
        <v>123</v>
      </c>
      <c r="O312" s="485" t="s">
        <v>123</v>
      </c>
      <c r="P312" s="485" t="s">
        <v>123</v>
      </c>
      <c r="Q312" s="485"/>
      <c r="R312" s="485"/>
      <c r="S312" s="485" t="s">
        <v>123</v>
      </c>
      <c r="T312" s="485">
        <v>0</v>
      </c>
      <c r="U312" s="485">
        <v>0</v>
      </c>
      <c r="V312" s="485">
        <v>1</v>
      </c>
      <c r="W312" s="485">
        <v>12</v>
      </c>
      <c r="X312" s="485">
        <v>32</v>
      </c>
      <c r="Y312" s="485">
        <v>5</v>
      </c>
      <c r="Z312" s="539">
        <v>2</v>
      </c>
      <c r="AA312" s="586" t="s">
        <v>116</v>
      </c>
      <c r="AB312" s="586" t="s">
        <v>116</v>
      </c>
      <c r="AC312" s="587">
        <f t="shared" si="111"/>
        <v>0</v>
      </c>
      <c r="AD312" s="588">
        <f t="shared" si="112"/>
        <v>0</v>
      </c>
      <c r="AE312" s="587">
        <f t="shared" si="113"/>
        <v>0</v>
      </c>
      <c r="AF312" s="588">
        <f t="shared" si="114"/>
        <v>0</v>
      </c>
      <c r="AG312" s="602"/>
      <c r="AH312" s="603"/>
    </row>
    <row r="313" spans="1:36">
      <c r="A313" s="493" t="s">
        <v>128</v>
      </c>
      <c r="B313" s="612">
        <v>0</v>
      </c>
      <c r="C313" s="485" t="s">
        <v>123</v>
      </c>
      <c r="D313" s="485" t="s">
        <v>123</v>
      </c>
      <c r="E313" s="485" t="s">
        <v>123</v>
      </c>
      <c r="F313" s="485" t="s">
        <v>123</v>
      </c>
      <c r="G313" s="485" t="s">
        <v>123</v>
      </c>
      <c r="H313" s="485" t="s">
        <v>123</v>
      </c>
      <c r="I313" s="485" t="s">
        <v>123</v>
      </c>
      <c r="J313" s="485" t="s">
        <v>123</v>
      </c>
      <c r="K313" s="485" t="s">
        <v>123</v>
      </c>
      <c r="L313" s="485" t="s">
        <v>123</v>
      </c>
      <c r="M313" s="485" t="s">
        <v>123</v>
      </c>
      <c r="N313" s="485" t="s">
        <v>123</v>
      </c>
      <c r="O313" s="485" t="s">
        <v>123</v>
      </c>
      <c r="P313" s="485" t="s">
        <v>123</v>
      </c>
      <c r="Q313" s="485"/>
      <c r="R313" s="485"/>
      <c r="S313" s="485" t="s">
        <v>123</v>
      </c>
      <c r="T313" s="485">
        <v>0</v>
      </c>
      <c r="U313" s="485">
        <v>0</v>
      </c>
      <c r="V313" s="485">
        <v>0</v>
      </c>
      <c r="W313" s="485">
        <v>1</v>
      </c>
      <c r="X313" s="485">
        <v>4</v>
      </c>
      <c r="Y313" s="485">
        <v>7</v>
      </c>
      <c r="Z313" s="539">
        <v>2</v>
      </c>
      <c r="AA313" s="586" t="s">
        <v>116</v>
      </c>
      <c r="AB313" s="586" t="s">
        <v>116</v>
      </c>
      <c r="AC313" s="587">
        <f t="shared" si="111"/>
        <v>0</v>
      </c>
      <c r="AD313" s="588">
        <f t="shared" si="112"/>
        <v>0</v>
      </c>
      <c r="AE313" s="587">
        <f t="shared" si="113"/>
        <v>0</v>
      </c>
      <c r="AF313" s="588">
        <f t="shared" si="114"/>
        <v>0</v>
      </c>
      <c r="AG313" s="463"/>
      <c r="AH313" s="464"/>
    </row>
    <row r="314" spans="1:36" ht="13.5" thickBot="1">
      <c r="A314" s="507" t="s">
        <v>129</v>
      </c>
      <c r="B314" s="612">
        <v>0</v>
      </c>
      <c r="C314" s="485" t="s">
        <v>123</v>
      </c>
      <c r="D314" s="485" t="s">
        <v>123</v>
      </c>
      <c r="E314" s="485" t="s">
        <v>123</v>
      </c>
      <c r="F314" s="485" t="s">
        <v>123</v>
      </c>
      <c r="G314" s="485" t="s">
        <v>123</v>
      </c>
      <c r="H314" s="485" t="s">
        <v>123</v>
      </c>
      <c r="I314" s="485" t="s">
        <v>123</v>
      </c>
      <c r="J314" s="485" t="s">
        <v>123</v>
      </c>
      <c r="K314" s="485" t="s">
        <v>123</v>
      </c>
      <c r="L314" s="485" t="s">
        <v>123</v>
      </c>
      <c r="M314" s="485" t="s">
        <v>123</v>
      </c>
      <c r="N314" s="485" t="s">
        <v>123</v>
      </c>
      <c r="O314" s="485" t="s">
        <v>123</v>
      </c>
      <c r="P314" s="485" t="s">
        <v>123</v>
      </c>
      <c r="Q314" s="485"/>
      <c r="R314" s="485"/>
      <c r="S314" s="485" t="s">
        <v>123</v>
      </c>
      <c r="T314" s="485">
        <v>0</v>
      </c>
      <c r="U314" s="485">
        <v>0</v>
      </c>
      <c r="V314" s="485">
        <v>0</v>
      </c>
      <c r="W314" s="485">
        <v>0</v>
      </c>
      <c r="X314" s="485">
        <v>1</v>
      </c>
      <c r="Y314" s="485">
        <v>2</v>
      </c>
      <c r="Z314" s="539">
        <v>4</v>
      </c>
      <c r="AA314" s="586" t="s">
        <v>116</v>
      </c>
      <c r="AB314" s="586" t="s">
        <v>116</v>
      </c>
      <c r="AC314" s="587">
        <f t="shared" si="111"/>
        <v>0</v>
      </c>
      <c r="AD314" s="588">
        <f t="shared" si="112"/>
        <v>0</v>
      </c>
      <c r="AE314" s="587">
        <f t="shared" si="113"/>
        <v>0</v>
      </c>
      <c r="AF314" s="588">
        <f t="shared" si="114"/>
        <v>0</v>
      </c>
      <c r="AG314" s="463"/>
      <c r="AH314" s="464"/>
    </row>
    <row r="315" spans="1:36" ht="13.5" thickBot="1">
      <c r="A315" s="48" t="s">
        <v>103</v>
      </c>
      <c r="B315" s="49">
        <f t="shared" ref="B315:Z315" si="115">SUM(B302:B314)</f>
        <v>0</v>
      </c>
      <c r="C315" s="49">
        <f t="shared" si="115"/>
        <v>1</v>
      </c>
      <c r="D315" s="49">
        <f t="shared" si="115"/>
        <v>0</v>
      </c>
      <c r="E315" s="49">
        <f t="shared" si="115"/>
        <v>1</v>
      </c>
      <c r="F315" s="49">
        <f t="shared" si="115"/>
        <v>3</v>
      </c>
      <c r="G315" s="49">
        <f t="shared" si="115"/>
        <v>8</v>
      </c>
      <c r="H315" s="49">
        <f t="shared" si="115"/>
        <v>21</v>
      </c>
      <c r="I315" s="49">
        <f t="shared" si="115"/>
        <v>56</v>
      </c>
      <c r="J315" s="49">
        <f t="shared" si="115"/>
        <v>95</v>
      </c>
      <c r="K315" s="49">
        <f t="shared" si="115"/>
        <v>93</v>
      </c>
      <c r="L315" s="49">
        <f t="shared" si="115"/>
        <v>108</v>
      </c>
      <c r="M315" s="49">
        <f t="shared" si="115"/>
        <v>74</v>
      </c>
      <c r="N315" s="49">
        <f t="shared" si="115"/>
        <v>60</v>
      </c>
      <c r="O315" s="49">
        <f t="shared" si="115"/>
        <v>49</v>
      </c>
      <c r="P315" s="49">
        <f t="shared" si="115"/>
        <v>0</v>
      </c>
      <c r="Q315" s="49"/>
      <c r="R315" s="49"/>
      <c r="S315" s="49">
        <f t="shared" si="115"/>
        <v>0</v>
      </c>
      <c r="T315" s="49">
        <f t="shared" si="115"/>
        <v>10</v>
      </c>
      <c r="U315" s="49">
        <f t="shared" si="115"/>
        <v>47</v>
      </c>
      <c r="V315" s="49">
        <f t="shared" si="115"/>
        <v>361</v>
      </c>
      <c r="W315" s="49">
        <f t="shared" si="115"/>
        <v>754</v>
      </c>
      <c r="X315" s="49">
        <f t="shared" si="115"/>
        <v>294</v>
      </c>
      <c r="Y315" s="49">
        <f t="shared" si="115"/>
        <v>38</v>
      </c>
      <c r="Z315" s="49">
        <f t="shared" si="115"/>
        <v>66</v>
      </c>
      <c r="AA315" s="127" t="s">
        <v>116</v>
      </c>
      <c r="AB315" s="128" t="s">
        <v>116</v>
      </c>
      <c r="AC315" s="127">
        <f>SUM(AC302:AC314)</f>
        <v>569</v>
      </c>
      <c r="AD315" s="128">
        <f>SUM(AD302:AD314)</f>
        <v>1</v>
      </c>
      <c r="AE315" s="127">
        <f>SUM(AE302:AE314)</f>
        <v>57</v>
      </c>
      <c r="AF315" s="128">
        <v>1</v>
      </c>
      <c r="AG315" s="463"/>
      <c r="AH315" s="464"/>
    </row>
    <row r="316" spans="1:36" ht="13.5" thickBot="1">
      <c r="A316" s="58" t="s">
        <v>226</v>
      </c>
      <c r="C316" s="181">
        <v>2.1</v>
      </c>
      <c r="D316" s="181">
        <v>2.1</v>
      </c>
      <c r="E316" s="181">
        <v>2.2000000000000002</v>
      </c>
      <c r="F316" s="181">
        <v>1.5</v>
      </c>
      <c r="G316" s="181">
        <v>2.2999999999999998</v>
      </c>
      <c r="H316" s="181">
        <v>1.9</v>
      </c>
      <c r="I316" s="181">
        <v>2</v>
      </c>
      <c r="J316" s="181">
        <v>2.1</v>
      </c>
      <c r="K316" s="181">
        <v>1.8</v>
      </c>
      <c r="L316" s="181">
        <v>2.2000000000000002</v>
      </c>
      <c r="M316" s="182">
        <v>2</v>
      </c>
      <c r="N316" s="181">
        <v>2</v>
      </c>
      <c r="O316" s="181">
        <v>2.2999999999999998</v>
      </c>
      <c r="P316" s="182">
        <v>2.1</v>
      </c>
      <c r="Q316" s="182"/>
      <c r="R316" s="182"/>
      <c r="S316" s="182">
        <v>1.6</v>
      </c>
      <c r="AA316" s="161"/>
      <c r="AB316" s="82"/>
      <c r="AC316" s="82"/>
      <c r="AD316" s="82"/>
      <c r="AE316" s="82"/>
      <c r="AF316" s="82"/>
      <c r="AG316" s="604"/>
      <c r="AH316" s="605"/>
    </row>
    <row r="317" spans="1:36" ht="13.5" thickBot="1">
      <c r="A317" s="58">
        <f>SUM(C316:S316)</f>
        <v>30.200000000000003</v>
      </c>
      <c r="C317" s="114" t="s">
        <v>178</v>
      </c>
      <c r="D317" s="115"/>
      <c r="E317" s="116"/>
      <c r="F317" s="7"/>
      <c r="G317" s="7"/>
      <c r="H317" s="70" t="s">
        <v>227</v>
      </c>
      <c r="I317" s="7"/>
      <c r="J317" s="7"/>
      <c r="K317" s="7"/>
      <c r="AA317" s="515">
        <v>2013</v>
      </c>
      <c r="AB317" s="516" t="s">
        <v>135</v>
      </c>
      <c r="AC317" s="631"/>
      <c r="AD317" s="631"/>
      <c r="AE317" s="517" t="s">
        <v>136</v>
      </c>
      <c r="AF317" s="516" t="s">
        <v>137</v>
      </c>
      <c r="AG317" s="147"/>
      <c r="AH317" s="147"/>
    </row>
    <row r="318" spans="1:36">
      <c r="AA318" s="73" t="s">
        <v>228</v>
      </c>
      <c r="AB318" s="174"/>
      <c r="AC318" s="174"/>
      <c r="AD318" s="174"/>
      <c r="AE318" s="520" t="s">
        <v>116</v>
      </c>
      <c r="AF318" s="520" t="s">
        <v>116</v>
      </c>
      <c r="AG318" s="85"/>
      <c r="AH318" s="86"/>
    </row>
    <row r="319" spans="1:36">
      <c r="A319" s="152"/>
      <c r="AA319" s="75" t="s">
        <v>143</v>
      </c>
      <c r="AB319" s="175"/>
      <c r="AC319" s="175"/>
      <c r="AD319" s="175"/>
      <c r="AE319" s="520">
        <f>SUM(AG240,AI240)/SUM(AG240:AJ240)</f>
        <v>0.99824253075571179</v>
      </c>
      <c r="AF319" s="520">
        <f>SUM(AH240,AJ240)/SUM(AG240:AJ240)</f>
        <v>1.7574692442882249E-3</v>
      </c>
      <c r="AG319" s="67"/>
      <c r="AH319" s="68"/>
    </row>
    <row r="320" spans="1:36" ht="13.5" thickBot="1">
      <c r="A320" s="152"/>
      <c r="AA320" s="162" t="s">
        <v>229</v>
      </c>
      <c r="AB320" s="176"/>
      <c r="AC320" s="176"/>
      <c r="AD320" s="176"/>
      <c r="AE320" s="606">
        <f>SUM(AG241,AI241)/SUM(AG241:AJ241)</f>
        <v>0.43550531914893614</v>
      </c>
      <c r="AF320" s="606">
        <f>SUM(AH241,AJ241)/SUM(AG241:AJ241)</f>
        <v>0.5644946808510638</v>
      </c>
      <c r="AG320" s="523"/>
      <c r="AH320" s="632"/>
    </row>
    <row r="321" spans="1:34">
      <c r="X321" s="11"/>
      <c r="AA321" s="177"/>
      <c r="AB321" s="177"/>
      <c r="AD321" s="154"/>
      <c r="AE321" s="7"/>
      <c r="AF321" s="7"/>
      <c r="AG321" s="523"/>
      <c r="AH321" s="632"/>
    </row>
    <row r="322" spans="1:34" ht="27" thickBot="1">
      <c r="A322" s="5" t="s">
        <v>230</v>
      </c>
      <c r="B322" s="5"/>
      <c r="C322" s="6"/>
      <c r="D322" s="6"/>
      <c r="E322" s="7"/>
      <c r="F322" s="7"/>
      <c r="G322" s="7"/>
      <c r="H322" s="7"/>
      <c r="I322" s="7"/>
      <c r="J322" s="7"/>
      <c r="K322" s="7"/>
      <c r="U322" s="9"/>
      <c r="AE322" s="7"/>
      <c r="AF322" s="7"/>
      <c r="AG322" s="633"/>
      <c r="AH322" s="184"/>
    </row>
    <row r="323" spans="1:34" ht="13.5" thickBot="1">
      <c r="A323" s="11" t="s">
        <v>95</v>
      </c>
      <c r="B323" s="11"/>
      <c r="C323" s="7"/>
      <c r="D323" s="7"/>
      <c r="E323" s="7"/>
      <c r="F323" s="7"/>
      <c r="G323" s="7"/>
      <c r="H323" s="7"/>
      <c r="I323" s="7"/>
      <c r="J323" s="7"/>
      <c r="K323" s="7"/>
      <c r="AE323" s="7"/>
      <c r="AF323" s="7"/>
    </row>
    <row r="324" spans="1:34" ht="13.5" thickTop="1">
      <c r="A324" s="12" t="s">
        <v>72</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c r="A325" s="456" t="s">
        <v>96</v>
      </c>
      <c r="B325" s="462" t="s">
        <v>160</v>
      </c>
      <c r="C325" s="462" t="s">
        <v>160</v>
      </c>
      <c r="D325" s="462" t="s">
        <v>160</v>
      </c>
      <c r="E325" s="462" t="s">
        <v>160</v>
      </c>
      <c r="F325" s="462" t="s">
        <v>97</v>
      </c>
      <c r="G325" s="462" t="s">
        <v>97</v>
      </c>
      <c r="H325" s="462" t="s">
        <v>97</v>
      </c>
      <c r="I325" s="462" t="s">
        <v>97</v>
      </c>
      <c r="J325" s="462" t="s">
        <v>97</v>
      </c>
      <c r="K325" s="462" t="s">
        <v>97</v>
      </c>
      <c r="L325" s="462" t="s">
        <v>97</v>
      </c>
      <c r="M325" s="462" t="s">
        <v>97</v>
      </c>
      <c r="N325" s="462" t="s">
        <v>97</v>
      </c>
      <c r="O325" s="462" t="s">
        <v>97</v>
      </c>
      <c r="P325" s="462" t="s">
        <v>97</v>
      </c>
      <c r="Q325" s="462"/>
      <c r="R325" s="462"/>
      <c r="S325" s="462" t="s">
        <v>97</v>
      </c>
      <c r="T325" s="462" t="s">
        <v>160</v>
      </c>
      <c r="U325" s="462" t="s">
        <v>160</v>
      </c>
      <c r="V325" s="462" t="s">
        <v>160</v>
      </c>
      <c r="W325" s="462" t="s">
        <v>160</v>
      </c>
      <c r="X325" s="458"/>
      <c r="Y325" s="459"/>
      <c r="Z325" s="459"/>
      <c r="AA325" s="460"/>
      <c r="AB325" s="460"/>
      <c r="AC325" s="460"/>
      <c r="AD325" s="460"/>
      <c r="AE325" s="461"/>
      <c r="AF325" s="462"/>
    </row>
    <row r="326" spans="1:34">
      <c r="A326" s="456" t="s">
        <v>99</v>
      </c>
      <c r="B326" s="462" t="s">
        <v>100</v>
      </c>
      <c r="C326" s="462" t="s">
        <v>231</v>
      </c>
      <c r="D326" s="462" t="s">
        <v>231</v>
      </c>
      <c r="E326" s="462" t="s">
        <v>161</v>
      </c>
      <c r="F326" s="462" t="s">
        <v>100</v>
      </c>
      <c r="G326" s="462" t="s">
        <v>100</v>
      </c>
      <c r="H326" s="462" t="s">
        <v>101</v>
      </c>
      <c r="I326" s="462" t="s">
        <v>101</v>
      </c>
      <c r="J326" s="462" t="s">
        <v>231</v>
      </c>
      <c r="K326" s="462" t="s">
        <v>100</v>
      </c>
      <c r="L326" s="462" t="s">
        <v>100</v>
      </c>
      <c r="M326" s="462" t="s">
        <v>161</v>
      </c>
      <c r="N326" s="462" t="s">
        <v>102</v>
      </c>
      <c r="O326" s="462" t="s">
        <v>102</v>
      </c>
      <c r="P326" s="462" t="s">
        <v>102</v>
      </c>
      <c r="Q326" s="462"/>
      <c r="R326" s="462"/>
      <c r="S326" s="462" t="s">
        <v>102</v>
      </c>
      <c r="T326" s="462" t="s">
        <v>101</v>
      </c>
      <c r="U326" s="462" t="s">
        <v>100</v>
      </c>
      <c r="V326" s="462" t="s">
        <v>100</v>
      </c>
      <c r="W326" s="462" t="s">
        <v>100</v>
      </c>
      <c r="X326" s="465" t="s">
        <v>103</v>
      </c>
      <c r="Y326" s="459"/>
      <c r="Z326" s="460"/>
      <c r="AA326" s="460"/>
      <c r="AB326" s="460"/>
      <c r="AC326" s="460"/>
      <c r="AD326" s="460"/>
      <c r="AE326" s="461"/>
      <c r="AF326" s="462"/>
    </row>
    <row r="327" spans="1:34" ht="13.5" thickBot="1">
      <c r="A327" s="472" t="s">
        <v>232</v>
      </c>
      <c r="B327" s="553">
        <v>4699</v>
      </c>
      <c r="C327" s="553">
        <v>3717</v>
      </c>
      <c r="D327" s="553">
        <v>4989</v>
      </c>
      <c r="E327" s="553">
        <v>4508</v>
      </c>
      <c r="F327" s="553">
        <v>10503</v>
      </c>
      <c r="G327" s="553">
        <v>10503</v>
      </c>
      <c r="H327" s="553">
        <v>9498</v>
      </c>
      <c r="I327" s="553">
        <v>10500</v>
      </c>
      <c r="J327" s="553">
        <v>10969</v>
      </c>
      <c r="K327" s="553">
        <v>12427</v>
      </c>
      <c r="L327" s="553">
        <v>14259</v>
      </c>
      <c r="M327" s="553">
        <v>14126</v>
      </c>
      <c r="N327" s="553">
        <v>14286</v>
      </c>
      <c r="O327" s="553">
        <v>14253</v>
      </c>
      <c r="P327" s="553">
        <v>13315</v>
      </c>
      <c r="Q327" s="553"/>
      <c r="R327" s="553"/>
      <c r="S327" s="553">
        <v>11758</v>
      </c>
      <c r="T327" s="553">
        <v>7986</v>
      </c>
      <c r="U327" s="553">
        <v>6770</v>
      </c>
      <c r="V327" s="553">
        <v>6760</v>
      </c>
      <c r="W327" s="553">
        <v>6092</v>
      </c>
      <c r="X327" s="22" t="s">
        <v>105</v>
      </c>
      <c r="Y327" s="623"/>
      <c r="Z327" s="573"/>
      <c r="AA327" s="573"/>
      <c r="AB327" s="573"/>
      <c r="AC327" s="573"/>
      <c r="AD327" s="574"/>
      <c r="AE327" s="575"/>
      <c r="AF327" s="576"/>
    </row>
    <row r="328" spans="1:34" ht="13.5" thickBot="1">
      <c r="A328" s="480" t="s">
        <v>106</v>
      </c>
      <c r="B328" s="556" t="s">
        <v>187</v>
      </c>
      <c r="C328" s="556" t="s">
        <v>187</v>
      </c>
      <c r="D328" s="556" t="s">
        <v>187</v>
      </c>
      <c r="E328" s="556" t="s">
        <v>187</v>
      </c>
      <c r="F328" s="556" t="s">
        <v>107</v>
      </c>
      <c r="G328" s="556" t="s">
        <v>107</v>
      </c>
      <c r="H328" s="556" t="s">
        <v>107</v>
      </c>
      <c r="I328" s="556" t="s">
        <v>107</v>
      </c>
      <c r="J328" s="556" t="s">
        <v>107</v>
      </c>
      <c r="K328" s="556" t="s">
        <v>107</v>
      </c>
      <c r="L328" s="556" t="s">
        <v>107</v>
      </c>
      <c r="M328" s="556" t="s">
        <v>107</v>
      </c>
      <c r="N328" s="556" t="s">
        <v>107</v>
      </c>
      <c r="O328" s="556" t="s">
        <v>107</v>
      </c>
      <c r="P328" s="556" t="s">
        <v>107</v>
      </c>
      <c r="Q328" s="556"/>
      <c r="R328" s="556"/>
      <c r="S328" s="556" t="s">
        <v>107</v>
      </c>
      <c r="T328" s="556" t="s">
        <v>153</v>
      </c>
      <c r="U328" s="556" t="s">
        <v>113</v>
      </c>
      <c r="V328" s="556" t="s">
        <v>113</v>
      </c>
      <c r="W328" s="556" t="s">
        <v>113</v>
      </c>
      <c r="X328" s="90" t="s">
        <v>108</v>
      </c>
      <c r="Y328" s="91" t="s">
        <v>109</v>
      </c>
      <c r="Z328" s="178" t="s">
        <v>110</v>
      </c>
      <c r="AA328" s="91" t="s">
        <v>111</v>
      </c>
      <c r="AB328" s="179" t="s">
        <v>112</v>
      </c>
      <c r="AC328" s="180" t="s">
        <v>111</v>
      </c>
      <c r="AD328" s="90" t="s">
        <v>113</v>
      </c>
      <c r="AE328" s="91" t="s">
        <v>109</v>
      </c>
      <c r="AF328" s="136" t="s">
        <v>114</v>
      </c>
    </row>
    <row r="329" spans="1:34">
      <c r="A329" s="26" t="s">
        <v>115</v>
      </c>
      <c r="B329" s="484">
        <v>44</v>
      </c>
      <c r="C329" s="484">
        <v>66</v>
      </c>
      <c r="D329" s="484">
        <v>57</v>
      </c>
      <c r="E329" s="484">
        <v>3</v>
      </c>
      <c r="F329" s="484">
        <v>5</v>
      </c>
      <c r="G329" s="484">
        <v>2</v>
      </c>
      <c r="H329" s="484">
        <v>11</v>
      </c>
      <c r="I329" s="484">
        <v>15</v>
      </c>
      <c r="J329" s="484">
        <v>16</v>
      </c>
      <c r="K329" s="484">
        <v>13</v>
      </c>
      <c r="L329" s="484">
        <v>29</v>
      </c>
      <c r="M329" s="484">
        <v>6</v>
      </c>
      <c r="N329" s="484">
        <v>61</v>
      </c>
      <c r="O329" s="484">
        <v>10</v>
      </c>
      <c r="P329" s="484">
        <v>5</v>
      </c>
      <c r="Q329" s="484"/>
      <c r="R329" s="484"/>
      <c r="S329" s="484">
        <v>0</v>
      </c>
      <c r="T329" s="484">
        <v>0</v>
      </c>
      <c r="U329" s="484">
        <v>4</v>
      </c>
      <c r="V329" s="484">
        <v>83</v>
      </c>
      <c r="W329" s="484">
        <v>146</v>
      </c>
      <c r="X329" s="634">
        <f t="shared" ref="X329:X341" si="116">SUM(O356,B329,C329,D329,E329)</f>
        <v>198</v>
      </c>
      <c r="Y329" s="626">
        <f t="shared" ref="Y329:Y341" si="117">X329/X$342</f>
        <v>0.80816326530612248</v>
      </c>
      <c r="Z329" s="627">
        <f t="shared" ref="Z329:Z341" si="118">SUM(F329:S329)</f>
        <v>173</v>
      </c>
      <c r="AA329" s="626">
        <f t="shared" ref="AA329:AA341" si="119">Z329/Z$342</f>
        <v>0.66283524904214564</v>
      </c>
      <c r="AB329" s="627">
        <f t="shared" ref="AB329:AB341" si="120">T329</f>
        <v>0</v>
      </c>
      <c r="AC329" s="626">
        <v>0</v>
      </c>
      <c r="AD329" s="627">
        <f t="shared" ref="AD329:AD341" si="121">SUM(U329:W329)</f>
        <v>233</v>
      </c>
      <c r="AE329" s="626">
        <f t="shared" ref="AE329:AE341" si="122">AD329/AD$342</f>
        <v>0.16046831955922866</v>
      </c>
      <c r="AF329" s="617">
        <f t="shared" ref="AF329:AF341" si="123">SUM(B329:W329,O356)</f>
        <v>604</v>
      </c>
    </row>
    <row r="330" spans="1:34">
      <c r="A330" s="493" t="s">
        <v>117</v>
      </c>
      <c r="B330" s="485">
        <v>0</v>
      </c>
      <c r="C330" s="485">
        <v>3</v>
      </c>
      <c r="D330" s="485">
        <v>0</v>
      </c>
      <c r="E330" s="485">
        <v>1</v>
      </c>
      <c r="F330" s="485">
        <v>1</v>
      </c>
      <c r="G330" s="485">
        <v>1</v>
      </c>
      <c r="H330" s="485">
        <v>1</v>
      </c>
      <c r="I330" s="485">
        <v>2</v>
      </c>
      <c r="J330" s="485">
        <v>12</v>
      </c>
      <c r="K330" s="485">
        <v>20</v>
      </c>
      <c r="L330" s="485">
        <v>21</v>
      </c>
      <c r="M330" s="485">
        <v>8</v>
      </c>
      <c r="N330" s="485">
        <v>19</v>
      </c>
      <c r="O330" s="485">
        <v>2</v>
      </c>
      <c r="P330" s="485">
        <v>0</v>
      </c>
      <c r="Q330" s="485"/>
      <c r="R330" s="485"/>
      <c r="S330" s="485">
        <v>0</v>
      </c>
      <c r="T330" s="485">
        <v>0</v>
      </c>
      <c r="U330" s="485">
        <v>0</v>
      </c>
      <c r="V330" s="485">
        <v>72</v>
      </c>
      <c r="W330" s="485">
        <v>18</v>
      </c>
      <c r="X330" s="634">
        <f t="shared" si="116"/>
        <v>4</v>
      </c>
      <c r="Y330" s="626">
        <f t="shared" si="117"/>
        <v>1.6326530612244899E-2</v>
      </c>
      <c r="Z330" s="627">
        <f t="shared" si="118"/>
        <v>87</v>
      </c>
      <c r="AA330" s="626">
        <f t="shared" si="119"/>
        <v>0.33333333333333331</v>
      </c>
      <c r="AB330" s="627">
        <f t="shared" si="120"/>
        <v>0</v>
      </c>
      <c r="AC330" s="626">
        <v>0</v>
      </c>
      <c r="AD330" s="627">
        <f t="shared" si="121"/>
        <v>90</v>
      </c>
      <c r="AE330" s="626">
        <f t="shared" si="122"/>
        <v>6.1983471074380167E-2</v>
      </c>
      <c r="AF330" s="617">
        <f t="shared" si="123"/>
        <v>181</v>
      </c>
    </row>
    <row r="331" spans="1:34">
      <c r="A331" s="493" t="s">
        <v>118</v>
      </c>
      <c r="B331" s="485">
        <v>0</v>
      </c>
      <c r="C331" s="485">
        <v>4</v>
      </c>
      <c r="D331" s="485">
        <v>5</v>
      </c>
      <c r="E331" s="485">
        <v>0</v>
      </c>
      <c r="F331" s="485">
        <v>0</v>
      </c>
      <c r="G331" s="485">
        <v>0</v>
      </c>
      <c r="H331" s="485">
        <v>0</v>
      </c>
      <c r="I331" s="485">
        <v>0</v>
      </c>
      <c r="J331" s="485">
        <v>1</v>
      </c>
      <c r="K331" s="485">
        <v>0</v>
      </c>
      <c r="L331" s="485">
        <v>0</v>
      </c>
      <c r="M331" s="485">
        <v>0</v>
      </c>
      <c r="N331" s="485">
        <v>0</v>
      </c>
      <c r="O331" s="485">
        <v>0</v>
      </c>
      <c r="P331" s="485">
        <v>0</v>
      </c>
      <c r="Q331" s="485"/>
      <c r="R331" s="485"/>
      <c r="S331" s="485">
        <v>0</v>
      </c>
      <c r="T331" s="485">
        <v>0</v>
      </c>
      <c r="U331" s="485">
        <v>17</v>
      </c>
      <c r="V331" s="485">
        <v>191</v>
      </c>
      <c r="W331" s="485">
        <v>106</v>
      </c>
      <c r="X331" s="634">
        <f t="shared" si="116"/>
        <v>9</v>
      </c>
      <c r="Y331" s="626">
        <f t="shared" si="117"/>
        <v>3.6734693877551024E-2</v>
      </c>
      <c r="Z331" s="627">
        <f t="shared" si="118"/>
        <v>1</v>
      </c>
      <c r="AA331" s="626">
        <f t="shared" si="119"/>
        <v>3.8314176245210726E-3</v>
      </c>
      <c r="AB331" s="627">
        <f t="shared" si="120"/>
        <v>0</v>
      </c>
      <c r="AC331" s="626">
        <v>0</v>
      </c>
      <c r="AD331" s="627">
        <f t="shared" si="121"/>
        <v>314</v>
      </c>
      <c r="AE331" s="626">
        <f t="shared" si="122"/>
        <v>0.21625344352617079</v>
      </c>
      <c r="AF331" s="617">
        <f t="shared" si="123"/>
        <v>324</v>
      </c>
    </row>
    <row r="332" spans="1:34">
      <c r="A332" s="493" t="s">
        <v>119</v>
      </c>
      <c r="B332" s="485">
        <v>3</v>
      </c>
      <c r="C332" s="485">
        <v>14</v>
      </c>
      <c r="D332" s="485">
        <v>5</v>
      </c>
      <c r="E332" s="485">
        <v>0</v>
      </c>
      <c r="F332" s="485">
        <v>0</v>
      </c>
      <c r="G332" s="485">
        <v>0</v>
      </c>
      <c r="H332" s="485">
        <v>0</v>
      </c>
      <c r="I332" s="485">
        <v>0</v>
      </c>
      <c r="J332" s="485">
        <v>0</v>
      </c>
      <c r="K332" s="485">
        <v>0</v>
      </c>
      <c r="L332" s="485">
        <v>0</v>
      </c>
      <c r="M332" s="485">
        <v>0</v>
      </c>
      <c r="N332" s="485">
        <v>0</v>
      </c>
      <c r="O332" s="485">
        <v>0</v>
      </c>
      <c r="P332" s="485">
        <v>0</v>
      </c>
      <c r="Q332" s="485"/>
      <c r="R332" s="485"/>
      <c r="S332" s="485">
        <v>0</v>
      </c>
      <c r="T332" s="485">
        <v>0</v>
      </c>
      <c r="U332" s="485">
        <v>9</v>
      </c>
      <c r="V332" s="485">
        <v>111</v>
      </c>
      <c r="W332" s="485">
        <v>19</v>
      </c>
      <c r="X332" s="634">
        <f t="shared" si="116"/>
        <v>22</v>
      </c>
      <c r="Y332" s="626">
        <f t="shared" si="117"/>
        <v>8.9795918367346933E-2</v>
      </c>
      <c r="Z332" s="627">
        <f t="shared" si="118"/>
        <v>0</v>
      </c>
      <c r="AA332" s="626">
        <f t="shared" si="119"/>
        <v>0</v>
      </c>
      <c r="AB332" s="627">
        <f t="shared" si="120"/>
        <v>0</v>
      </c>
      <c r="AC332" s="626">
        <v>0</v>
      </c>
      <c r="AD332" s="627">
        <f t="shared" si="121"/>
        <v>139</v>
      </c>
      <c r="AE332" s="626">
        <f t="shared" si="122"/>
        <v>9.5730027548209362E-2</v>
      </c>
      <c r="AF332" s="617">
        <f t="shared" si="123"/>
        <v>161</v>
      </c>
    </row>
    <row r="333" spans="1:34">
      <c r="A333" s="493" t="s">
        <v>120</v>
      </c>
      <c r="B333" s="612">
        <v>0</v>
      </c>
      <c r="C333" s="485">
        <v>2</v>
      </c>
      <c r="D333" s="485">
        <v>0</v>
      </c>
      <c r="E333" s="485">
        <v>0</v>
      </c>
      <c r="F333" s="485">
        <v>0</v>
      </c>
      <c r="G333" s="485">
        <v>0</v>
      </c>
      <c r="H333" s="485">
        <v>0</v>
      </c>
      <c r="I333" s="485">
        <v>0</v>
      </c>
      <c r="J333" s="485">
        <v>0</v>
      </c>
      <c r="K333" s="485">
        <v>0</v>
      </c>
      <c r="L333" s="485">
        <v>0</v>
      </c>
      <c r="M333" s="485">
        <v>0</v>
      </c>
      <c r="N333" s="485">
        <v>0</v>
      </c>
      <c r="O333" s="485">
        <v>0</v>
      </c>
      <c r="P333" s="485">
        <v>0</v>
      </c>
      <c r="Q333" s="485"/>
      <c r="R333" s="485"/>
      <c r="S333" s="485">
        <v>0</v>
      </c>
      <c r="T333" s="485">
        <v>0</v>
      </c>
      <c r="U333" s="485">
        <v>5</v>
      </c>
      <c r="V333" s="485">
        <v>73</v>
      </c>
      <c r="W333" s="485">
        <v>70</v>
      </c>
      <c r="X333" s="634">
        <f t="shared" si="116"/>
        <v>2</v>
      </c>
      <c r="Y333" s="626">
        <f t="shared" si="117"/>
        <v>8.1632653061224497E-3</v>
      </c>
      <c r="Z333" s="627">
        <f t="shared" si="118"/>
        <v>0</v>
      </c>
      <c r="AA333" s="626">
        <f t="shared" si="119"/>
        <v>0</v>
      </c>
      <c r="AB333" s="627">
        <f t="shared" si="120"/>
        <v>0</v>
      </c>
      <c r="AC333" s="626">
        <v>0</v>
      </c>
      <c r="AD333" s="627">
        <f t="shared" si="121"/>
        <v>148</v>
      </c>
      <c r="AE333" s="626">
        <f t="shared" si="122"/>
        <v>0.10192837465564739</v>
      </c>
      <c r="AF333" s="617">
        <f t="shared" si="123"/>
        <v>150</v>
      </c>
    </row>
    <row r="334" spans="1:34">
      <c r="A334" s="493" t="s">
        <v>121</v>
      </c>
      <c r="B334" s="612">
        <v>0</v>
      </c>
      <c r="C334" s="485">
        <v>3</v>
      </c>
      <c r="D334" s="485">
        <v>0</v>
      </c>
      <c r="E334" s="485">
        <v>0</v>
      </c>
      <c r="F334" s="485">
        <v>0</v>
      </c>
      <c r="G334" s="485">
        <v>0</v>
      </c>
      <c r="H334" s="485">
        <v>0</v>
      </c>
      <c r="I334" s="485">
        <v>0</v>
      </c>
      <c r="J334" s="485">
        <v>0</v>
      </c>
      <c r="K334" s="485">
        <v>0</v>
      </c>
      <c r="L334" s="485">
        <v>0</v>
      </c>
      <c r="M334" s="485">
        <v>0</v>
      </c>
      <c r="N334" s="485">
        <v>0</v>
      </c>
      <c r="O334" s="485">
        <v>0</v>
      </c>
      <c r="P334" s="485">
        <v>0</v>
      </c>
      <c r="Q334" s="485"/>
      <c r="R334" s="485"/>
      <c r="S334" s="485">
        <v>0</v>
      </c>
      <c r="T334" s="485">
        <v>0</v>
      </c>
      <c r="U334" s="485">
        <v>1</v>
      </c>
      <c r="V334" s="485">
        <v>70</v>
      </c>
      <c r="W334" s="485">
        <v>20</v>
      </c>
      <c r="X334" s="634">
        <f t="shared" si="116"/>
        <v>9</v>
      </c>
      <c r="Y334" s="626">
        <f t="shared" si="117"/>
        <v>3.6734693877551024E-2</v>
      </c>
      <c r="Z334" s="627">
        <f t="shared" si="118"/>
        <v>0</v>
      </c>
      <c r="AA334" s="626">
        <f t="shared" si="119"/>
        <v>0</v>
      </c>
      <c r="AB334" s="627">
        <f t="shared" si="120"/>
        <v>0</v>
      </c>
      <c r="AC334" s="626">
        <v>0</v>
      </c>
      <c r="AD334" s="627">
        <f t="shared" si="121"/>
        <v>91</v>
      </c>
      <c r="AE334" s="626">
        <f t="shared" si="122"/>
        <v>6.267217630853994E-2</v>
      </c>
      <c r="AF334" s="617">
        <f t="shared" si="123"/>
        <v>100</v>
      </c>
    </row>
    <row r="335" spans="1:34">
      <c r="A335" s="493" t="s">
        <v>122</v>
      </c>
      <c r="B335" s="612">
        <v>0</v>
      </c>
      <c r="C335" s="485">
        <v>0</v>
      </c>
      <c r="D335" s="485">
        <v>0</v>
      </c>
      <c r="E335" s="485">
        <v>0</v>
      </c>
      <c r="F335" s="485">
        <v>0</v>
      </c>
      <c r="G335" s="485">
        <v>0</v>
      </c>
      <c r="H335" s="485">
        <v>0</v>
      </c>
      <c r="I335" s="485">
        <v>0</v>
      </c>
      <c r="J335" s="485">
        <v>0</v>
      </c>
      <c r="K335" s="485">
        <v>0</v>
      </c>
      <c r="L335" s="485">
        <v>0</v>
      </c>
      <c r="M335" s="485">
        <v>0</v>
      </c>
      <c r="N335" s="485">
        <v>0</v>
      </c>
      <c r="O335" s="485">
        <v>0</v>
      </c>
      <c r="P335" s="485">
        <v>0</v>
      </c>
      <c r="Q335" s="485"/>
      <c r="R335" s="485"/>
      <c r="S335" s="485">
        <v>0</v>
      </c>
      <c r="T335" s="485">
        <v>0</v>
      </c>
      <c r="U335" s="485">
        <v>0</v>
      </c>
      <c r="V335" s="485">
        <v>83</v>
      </c>
      <c r="W335" s="485">
        <v>13</v>
      </c>
      <c r="X335" s="634">
        <f t="shared" si="116"/>
        <v>0</v>
      </c>
      <c r="Y335" s="626">
        <f t="shared" si="117"/>
        <v>0</v>
      </c>
      <c r="Z335" s="627">
        <f t="shared" si="118"/>
        <v>0</v>
      </c>
      <c r="AA335" s="626">
        <f t="shared" si="119"/>
        <v>0</v>
      </c>
      <c r="AB335" s="627">
        <f t="shared" si="120"/>
        <v>0</v>
      </c>
      <c r="AC335" s="626">
        <v>0</v>
      </c>
      <c r="AD335" s="627">
        <f t="shared" si="121"/>
        <v>96</v>
      </c>
      <c r="AE335" s="626">
        <f t="shared" si="122"/>
        <v>6.6115702479338845E-2</v>
      </c>
      <c r="AF335" s="617">
        <f t="shared" si="123"/>
        <v>96</v>
      </c>
    </row>
    <row r="336" spans="1:34" ht="13.5" thickBot="1">
      <c r="A336" s="31" t="s">
        <v>124</v>
      </c>
      <c r="B336" s="497">
        <v>0</v>
      </c>
      <c r="C336" s="497">
        <v>0</v>
      </c>
      <c r="D336" s="497">
        <v>0</v>
      </c>
      <c r="E336" s="497">
        <v>0</v>
      </c>
      <c r="F336" s="497">
        <v>0</v>
      </c>
      <c r="G336" s="497">
        <v>0</v>
      </c>
      <c r="H336" s="497">
        <v>0</v>
      </c>
      <c r="I336" s="497">
        <v>0</v>
      </c>
      <c r="J336" s="497">
        <v>0</v>
      </c>
      <c r="K336" s="497">
        <v>0</v>
      </c>
      <c r="L336" s="497">
        <v>0</v>
      </c>
      <c r="M336" s="497">
        <v>0</v>
      </c>
      <c r="N336" s="497">
        <v>0</v>
      </c>
      <c r="O336" s="497">
        <v>0</v>
      </c>
      <c r="P336" s="497">
        <v>0</v>
      </c>
      <c r="Q336" s="497"/>
      <c r="R336" s="497"/>
      <c r="S336" s="497">
        <v>0</v>
      </c>
      <c r="T336" s="497">
        <v>0</v>
      </c>
      <c r="U336" s="497">
        <v>0</v>
      </c>
      <c r="V336" s="497">
        <v>18</v>
      </c>
      <c r="W336" s="497">
        <v>6</v>
      </c>
      <c r="X336" s="183">
        <f t="shared" si="116"/>
        <v>0</v>
      </c>
      <c r="Y336" s="169">
        <f t="shared" si="117"/>
        <v>0</v>
      </c>
      <c r="Z336" s="170">
        <f t="shared" si="118"/>
        <v>0</v>
      </c>
      <c r="AA336" s="169">
        <f t="shared" si="119"/>
        <v>0</v>
      </c>
      <c r="AB336" s="170">
        <f t="shared" si="120"/>
        <v>0</v>
      </c>
      <c r="AC336" s="169">
        <v>0</v>
      </c>
      <c r="AD336" s="170">
        <f t="shared" si="121"/>
        <v>24</v>
      </c>
      <c r="AE336" s="169">
        <f t="shared" si="122"/>
        <v>1.6528925619834711E-2</v>
      </c>
      <c r="AF336" s="617">
        <f t="shared" si="123"/>
        <v>24</v>
      </c>
    </row>
    <row r="337" spans="1:41">
      <c r="A337" s="26" t="s">
        <v>125</v>
      </c>
      <c r="B337" s="172">
        <v>0</v>
      </c>
      <c r="C337" s="484">
        <v>0</v>
      </c>
      <c r="D337" s="612">
        <v>0</v>
      </c>
      <c r="E337" s="612">
        <v>0</v>
      </c>
      <c r="F337" s="612">
        <v>0</v>
      </c>
      <c r="G337" s="484">
        <v>0</v>
      </c>
      <c r="H337" s="484">
        <v>0</v>
      </c>
      <c r="I337" s="484">
        <v>0</v>
      </c>
      <c r="J337" s="485">
        <v>0</v>
      </c>
      <c r="K337" s="485">
        <v>0</v>
      </c>
      <c r="L337" s="485">
        <v>0</v>
      </c>
      <c r="M337" s="484">
        <v>0</v>
      </c>
      <c r="N337" s="484">
        <v>0</v>
      </c>
      <c r="O337" s="484">
        <v>0</v>
      </c>
      <c r="P337" s="484">
        <v>0</v>
      </c>
      <c r="Q337" s="484"/>
      <c r="R337" s="484"/>
      <c r="S337" s="484">
        <v>0</v>
      </c>
      <c r="T337" s="484">
        <v>0</v>
      </c>
      <c r="U337" s="484">
        <v>1</v>
      </c>
      <c r="V337" s="484">
        <v>117</v>
      </c>
      <c r="W337" s="484">
        <v>57</v>
      </c>
      <c r="X337" s="635">
        <f t="shared" si="116"/>
        <v>1</v>
      </c>
      <c r="Y337" s="629">
        <f t="shared" si="117"/>
        <v>4.0816326530612249E-3</v>
      </c>
      <c r="Z337" s="630">
        <f t="shared" si="118"/>
        <v>0</v>
      </c>
      <c r="AA337" s="629">
        <f t="shared" si="119"/>
        <v>0</v>
      </c>
      <c r="AB337" s="630">
        <f t="shared" si="120"/>
        <v>0</v>
      </c>
      <c r="AC337" s="629">
        <v>0</v>
      </c>
      <c r="AD337" s="630">
        <f t="shared" si="121"/>
        <v>175</v>
      </c>
      <c r="AE337" s="629">
        <f t="shared" si="122"/>
        <v>0.12052341597796143</v>
      </c>
      <c r="AF337" s="617">
        <f t="shared" si="123"/>
        <v>176</v>
      </c>
    </row>
    <row r="338" spans="1:41">
      <c r="A338" s="493" t="s">
        <v>126</v>
      </c>
      <c r="B338" s="612">
        <v>0</v>
      </c>
      <c r="C338" s="485">
        <v>0</v>
      </c>
      <c r="D338" s="485">
        <v>0</v>
      </c>
      <c r="E338" s="485">
        <v>0</v>
      </c>
      <c r="F338" s="485">
        <v>0</v>
      </c>
      <c r="G338" s="485">
        <v>0</v>
      </c>
      <c r="H338" s="485">
        <v>0</v>
      </c>
      <c r="I338" s="485" t="s">
        <v>123</v>
      </c>
      <c r="J338" s="485">
        <v>0</v>
      </c>
      <c r="K338" s="485">
        <v>0</v>
      </c>
      <c r="L338" s="485">
        <v>0</v>
      </c>
      <c r="M338" s="485">
        <v>0</v>
      </c>
      <c r="N338" s="485">
        <v>0</v>
      </c>
      <c r="O338" s="485">
        <v>0</v>
      </c>
      <c r="P338" s="485">
        <v>0</v>
      </c>
      <c r="Q338" s="485"/>
      <c r="R338" s="485"/>
      <c r="S338" s="485">
        <v>0</v>
      </c>
      <c r="T338" s="485">
        <v>0</v>
      </c>
      <c r="U338" s="485">
        <v>0</v>
      </c>
      <c r="V338" s="485">
        <v>61</v>
      </c>
      <c r="W338" s="485">
        <v>29</v>
      </c>
      <c r="X338" s="634">
        <f t="shared" si="116"/>
        <v>0</v>
      </c>
      <c r="Y338" s="626">
        <f t="shared" si="117"/>
        <v>0</v>
      </c>
      <c r="Z338" s="627">
        <f t="shared" si="118"/>
        <v>0</v>
      </c>
      <c r="AA338" s="626">
        <f t="shared" si="119"/>
        <v>0</v>
      </c>
      <c r="AB338" s="627">
        <f t="shared" si="120"/>
        <v>0</v>
      </c>
      <c r="AC338" s="626">
        <v>0</v>
      </c>
      <c r="AD338" s="627">
        <f t="shared" si="121"/>
        <v>90</v>
      </c>
      <c r="AE338" s="626">
        <f t="shared" si="122"/>
        <v>6.1983471074380167E-2</v>
      </c>
      <c r="AF338" s="617">
        <f t="shared" si="123"/>
        <v>90</v>
      </c>
    </row>
    <row r="339" spans="1:41">
      <c r="A339" s="493" t="s">
        <v>127</v>
      </c>
      <c r="B339" s="612">
        <v>0</v>
      </c>
      <c r="C339" s="612">
        <v>0</v>
      </c>
      <c r="D339" s="485">
        <v>0</v>
      </c>
      <c r="E339" s="485">
        <v>0</v>
      </c>
      <c r="F339" s="485" t="s">
        <v>123</v>
      </c>
      <c r="G339" s="485" t="s">
        <v>123</v>
      </c>
      <c r="H339" s="485" t="s">
        <v>123</v>
      </c>
      <c r="I339" s="485" t="s">
        <v>123</v>
      </c>
      <c r="J339" s="485" t="s">
        <v>123</v>
      </c>
      <c r="K339" s="485" t="s">
        <v>123</v>
      </c>
      <c r="L339" s="485" t="s">
        <v>123</v>
      </c>
      <c r="M339" s="485" t="s">
        <v>123</v>
      </c>
      <c r="N339" s="485" t="s">
        <v>123</v>
      </c>
      <c r="O339" s="485" t="s">
        <v>123</v>
      </c>
      <c r="P339" s="485" t="s">
        <v>123</v>
      </c>
      <c r="Q339" s="485"/>
      <c r="R339" s="485"/>
      <c r="S339" s="485" t="s">
        <v>123</v>
      </c>
      <c r="T339" s="485">
        <v>0</v>
      </c>
      <c r="U339" s="485">
        <v>0</v>
      </c>
      <c r="V339" s="485">
        <v>29</v>
      </c>
      <c r="W339" s="485">
        <v>21</v>
      </c>
      <c r="X339" s="634">
        <f t="shared" si="116"/>
        <v>0</v>
      </c>
      <c r="Y339" s="626">
        <f t="shared" si="117"/>
        <v>0</v>
      </c>
      <c r="Z339" s="627">
        <f t="shared" si="118"/>
        <v>0</v>
      </c>
      <c r="AA339" s="626">
        <f t="shared" si="119"/>
        <v>0</v>
      </c>
      <c r="AB339" s="627">
        <f t="shared" si="120"/>
        <v>0</v>
      </c>
      <c r="AC339" s="626">
        <v>0</v>
      </c>
      <c r="AD339" s="627">
        <f t="shared" si="121"/>
        <v>50</v>
      </c>
      <c r="AE339" s="626">
        <f t="shared" si="122"/>
        <v>3.4435261707988982E-2</v>
      </c>
      <c r="AF339" s="617">
        <f t="shared" si="123"/>
        <v>50</v>
      </c>
    </row>
    <row r="340" spans="1:41">
      <c r="A340" s="493" t="s">
        <v>128</v>
      </c>
      <c r="B340" s="612">
        <v>0</v>
      </c>
      <c r="C340" s="612">
        <v>0</v>
      </c>
      <c r="D340" s="485">
        <v>0</v>
      </c>
      <c r="E340" s="485">
        <v>0</v>
      </c>
      <c r="F340" s="485" t="s">
        <v>123</v>
      </c>
      <c r="G340" s="485" t="s">
        <v>123</v>
      </c>
      <c r="H340" s="485" t="s">
        <v>123</v>
      </c>
      <c r="I340" s="485" t="s">
        <v>123</v>
      </c>
      <c r="J340" s="485" t="s">
        <v>123</v>
      </c>
      <c r="K340" s="485" t="s">
        <v>123</v>
      </c>
      <c r="L340" s="485" t="s">
        <v>123</v>
      </c>
      <c r="M340" s="485" t="s">
        <v>123</v>
      </c>
      <c r="N340" s="485" t="s">
        <v>123</v>
      </c>
      <c r="O340" s="485" t="s">
        <v>123</v>
      </c>
      <c r="P340" s="485" t="s">
        <v>123</v>
      </c>
      <c r="Q340" s="485"/>
      <c r="R340" s="485"/>
      <c r="S340" s="485" t="s">
        <v>123</v>
      </c>
      <c r="T340" s="485">
        <v>0</v>
      </c>
      <c r="U340" s="485">
        <v>0</v>
      </c>
      <c r="V340" s="485">
        <v>0</v>
      </c>
      <c r="W340" s="485">
        <v>0</v>
      </c>
      <c r="X340" s="634">
        <f t="shared" si="116"/>
        <v>0</v>
      </c>
      <c r="Y340" s="626">
        <f t="shared" si="117"/>
        <v>0</v>
      </c>
      <c r="Z340" s="627">
        <f t="shared" si="118"/>
        <v>0</v>
      </c>
      <c r="AA340" s="626">
        <f t="shared" si="119"/>
        <v>0</v>
      </c>
      <c r="AB340" s="627">
        <f t="shared" si="120"/>
        <v>0</v>
      </c>
      <c r="AC340" s="626">
        <v>0</v>
      </c>
      <c r="AD340" s="627">
        <f t="shared" si="121"/>
        <v>0</v>
      </c>
      <c r="AE340" s="626">
        <f t="shared" si="122"/>
        <v>0</v>
      </c>
      <c r="AF340" s="617">
        <f t="shared" si="123"/>
        <v>0</v>
      </c>
    </row>
    <row r="341" spans="1:41" ht="13.5" thickBot="1">
      <c r="A341" s="507" t="s">
        <v>129</v>
      </c>
      <c r="B341" s="612">
        <v>0</v>
      </c>
      <c r="C341" s="612">
        <v>0</v>
      </c>
      <c r="D341" s="485">
        <v>0</v>
      </c>
      <c r="E341" s="485">
        <v>0</v>
      </c>
      <c r="F341" s="485" t="s">
        <v>123</v>
      </c>
      <c r="G341" s="485" t="s">
        <v>123</v>
      </c>
      <c r="H341" s="485" t="s">
        <v>123</v>
      </c>
      <c r="I341" s="485" t="s">
        <v>123</v>
      </c>
      <c r="J341" s="485" t="s">
        <v>123</v>
      </c>
      <c r="K341" s="485" t="s">
        <v>123</v>
      </c>
      <c r="L341" s="485" t="s">
        <v>123</v>
      </c>
      <c r="M341" s="485" t="s">
        <v>123</v>
      </c>
      <c r="N341" s="485" t="s">
        <v>123</v>
      </c>
      <c r="O341" s="485" t="s">
        <v>123</v>
      </c>
      <c r="P341" s="485" t="s">
        <v>123</v>
      </c>
      <c r="Q341" s="485"/>
      <c r="R341" s="485"/>
      <c r="S341" s="485" t="s">
        <v>123</v>
      </c>
      <c r="T341" s="485">
        <v>0</v>
      </c>
      <c r="U341" s="485">
        <v>0</v>
      </c>
      <c r="V341" s="485">
        <v>0</v>
      </c>
      <c r="W341" s="485">
        <v>2</v>
      </c>
      <c r="X341" s="634">
        <f t="shared" si="116"/>
        <v>0</v>
      </c>
      <c r="Y341" s="626">
        <f t="shared" si="117"/>
        <v>0</v>
      </c>
      <c r="Z341" s="627">
        <f t="shared" si="118"/>
        <v>0</v>
      </c>
      <c r="AA341" s="626">
        <f t="shared" si="119"/>
        <v>0</v>
      </c>
      <c r="AB341" s="627">
        <f t="shared" si="120"/>
        <v>0</v>
      </c>
      <c r="AC341" s="626">
        <v>0</v>
      </c>
      <c r="AD341" s="627">
        <f t="shared" si="121"/>
        <v>2</v>
      </c>
      <c r="AE341" s="626">
        <f t="shared" si="122"/>
        <v>1.3774104683195593E-3</v>
      </c>
      <c r="AF341" s="617">
        <f t="shared" si="123"/>
        <v>2</v>
      </c>
    </row>
    <row r="342" spans="1:41" ht="13.5" thickBot="1">
      <c r="A342" s="48" t="s">
        <v>103</v>
      </c>
      <c r="B342" s="49">
        <f t="shared" ref="B342:AB342" si="124">SUM(B329:B341)</f>
        <v>47</v>
      </c>
      <c r="C342" s="49">
        <f t="shared" si="124"/>
        <v>92</v>
      </c>
      <c r="D342" s="49">
        <f t="shared" si="124"/>
        <v>67</v>
      </c>
      <c r="E342" s="49">
        <f t="shared" si="124"/>
        <v>4</v>
      </c>
      <c r="F342" s="49">
        <f t="shared" si="124"/>
        <v>6</v>
      </c>
      <c r="G342" s="49">
        <f t="shared" si="124"/>
        <v>3</v>
      </c>
      <c r="H342" s="49">
        <f t="shared" si="124"/>
        <v>12</v>
      </c>
      <c r="I342" s="49">
        <f t="shared" si="124"/>
        <v>17</v>
      </c>
      <c r="J342" s="49">
        <f t="shared" si="124"/>
        <v>29</v>
      </c>
      <c r="K342" s="49">
        <f t="shared" si="124"/>
        <v>33</v>
      </c>
      <c r="L342" s="49">
        <f t="shared" si="124"/>
        <v>50</v>
      </c>
      <c r="M342" s="49">
        <f t="shared" si="124"/>
        <v>14</v>
      </c>
      <c r="N342" s="49">
        <f t="shared" si="124"/>
        <v>80</v>
      </c>
      <c r="O342" s="49">
        <f t="shared" si="124"/>
        <v>12</v>
      </c>
      <c r="P342" s="49">
        <f t="shared" si="124"/>
        <v>5</v>
      </c>
      <c r="Q342" s="49"/>
      <c r="R342" s="49"/>
      <c r="S342" s="49">
        <f t="shared" si="124"/>
        <v>0</v>
      </c>
      <c r="T342" s="49">
        <f t="shared" si="124"/>
        <v>0</v>
      </c>
      <c r="U342" s="49">
        <f t="shared" si="124"/>
        <v>37</v>
      </c>
      <c r="V342" s="49">
        <f t="shared" si="124"/>
        <v>908</v>
      </c>
      <c r="W342" s="49">
        <f t="shared" si="124"/>
        <v>507</v>
      </c>
      <c r="X342" s="51">
        <f>SUM(X329:X341)</f>
        <v>245</v>
      </c>
      <c r="Y342" s="52">
        <f>SUM(Y329:Y341)</f>
        <v>1</v>
      </c>
      <c r="Z342" s="51">
        <f t="shared" si="124"/>
        <v>261</v>
      </c>
      <c r="AA342" s="52">
        <f t="shared" si="124"/>
        <v>1</v>
      </c>
      <c r="AB342" s="51">
        <f t="shared" si="124"/>
        <v>0</v>
      </c>
      <c r="AC342" s="52">
        <v>1</v>
      </c>
      <c r="AD342" s="51">
        <f>SUM(AD329:AD341)</f>
        <v>1452</v>
      </c>
      <c r="AE342" s="52">
        <f>SUM(AE329:AE341)</f>
        <v>0.99999999999999989</v>
      </c>
      <c r="AF342" s="127">
        <f>SUM(AF329:AF341)</f>
        <v>1958</v>
      </c>
    </row>
    <row r="343" spans="1:41">
      <c r="A343" s="58" t="s">
        <v>226</v>
      </c>
      <c r="C343" s="7"/>
      <c r="D343" s="7"/>
      <c r="E343" s="7"/>
      <c r="F343" s="181">
        <v>1.7</v>
      </c>
      <c r="G343" s="181">
        <v>1.9</v>
      </c>
      <c r="H343" s="181">
        <v>1.6</v>
      </c>
      <c r="I343" s="181">
        <v>2</v>
      </c>
      <c r="J343" s="181">
        <v>1.6</v>
      </c>
      <c r="K343" s="181">
        <v>2.1</v>
      </c>
      <c r="L343" s="181">
        <v>1.5</v>
      </c>
      <c r="M343" s="182">
        <v>2</v>
      </c>
      <c r="N343" s="181">
        <v>2.2999999999999998</v>
      </c>
      <c r="O343" s="181">
        <v>1.8</v>
      </c>
      <c r="P343" s="182">
        <v>2</v>
      </c>
      <c r="Q343" s="182"/>
      <c r="R343" s="182"/>
      <c r="S343" s="182">
        <v>2</v>
      </c>
      <c r="X343" s="161"/>
      <c r="Y343" s="82"/>
      <c r="Z343" s="82"/>
      <c r="AA343" s="82"/>
      <c r="AB343" s="82"/>
      <c r="AC343" s="82"/>
      <c r="AD343" s="82" t="s">
        <v>131</v>
      </c>
      <c r="AE343" s="82" t="s">
        <v>132</v>
      </c>
      <c r="AF343" s="83" t="s">
        <v>133</v>
      </c>
    </row>
    <row r="344" spans="1:41">
      <c r="A344" s="58">
        <f>SUM(F343:S343)</f>
        <v>22.5</v>
      </c>
      <c r="C344" s="7"/>
      <c r="D344" s="7"/>
      <c r="E344" s="7"/>
      <c r="F344" s="7"/>
      <c r="G344" s="7"/>
      <c r="H344" s="7"/>
      <c r="I344" s="7"/>
      <c r="J344" s="7"/>
      <c r="K344" s="7"/>
      <c r="X344" s="515">
        <v>2012</v>
      </c>
      <c r="Y344" s="516" t="s">
        <v>135</v>
      </c>
      <c r="Z344" s="631"/>
      <c r="AA344" s="631"/>
      <c r="AB344" s="517" t="s">
        <v>136</v>
      </c>
      <c r="AC344" s="516" t="s">
        <v>137</v>
      </c>
      <c r="AD344" s="64" t="s">
        <v>138</v>
      </c>
      <c r="AE344" s="64" t="s">
        <v>139</v>
      </c>
      <c r="AF344" s="65" t="s">
        <v>138</v>
      </c>
    </row>
    <row r="345" spans="1:41">
      <c r="X345" s="73" t="s">
        <v>228</v>
      </c>
      <c r="Y345" s="174"/>
      <c r="Z345" s="174"/>
      <c r="AA345" s="174"/>
      <c r="AB345" s="520">
        <f>SUM(AD345,AF345)/SUM(AD266:AG266)</f>
        <v>1.1887755102040816</v>
      </c>
      <c r="AC345" s="520">
        <f>SUM(AE345,AG266)/SUM(AD266:AG266)</f>
        <v>6.1224489795918366E-2</v>
      </c>
      <c r="AD345" s="522">
        <f>SUM(X329:X332)</f>
        <v>233</v>
      </c>
      <c r="AE345" s="522">
        <f>SUM(X333:X341)</f>
        <v>12</v>
      </c>
      <c r="AF345" s="522">
        <v>0</v>
      </c>
    </row>
    <row r="346" spans="1:41">
      <c r="A346" s="152"/>
      <c r="X346" s="75" t="s">
        <v>143</v>
      </c>
      <c r="Y346" s="175"/>
      <c r="Z346" s="175"/>
      <c r="AA346" s="175"/>
      <c r="AB346" s="520">
        <f>SUM(AD346,AF346)/SUM(AD267:AG267)</f>
        <v>0.17081151832460734</v>
      </c>
      <c r="AC346" s="520">
        <f>SUM(AE346,AG267)/SUM(AD267:AG267)</f>
        <v>0</v>
      </c>
      <c r="AD346" s="522">
        <f>SUM(Z329:Z332)</f>
        <v>261</v>
      </c>
      <c r="AE346" s="522">
        <f>SUM(Z333:Z341)</f>
        <v>0</v>
      </c>
      <c r="AF346" s="522">
        <v>0</v>
      </c>
    </row>
    <row r="347" spans="1:41" ht="13.5" thickBot="1">
      <c r="A347" s="152"/>
      <c r="X347" s="162" t="s">
        <v>207</v>
      </c>
      <c r="Y347" s="176"/>
      <c r="Z347" s="176"/>
      <c r="AA347" s="176"/>
      <c r="AB347" s="606">
        <f>SUM(AD347,AF347)/SUM(AD268:AG268)</f>
        <v>105.16666666666667</v>
      </c>
      <c r="AC347" s="606">
        <f>SUM(AE347,AG268)/SUM(AD268:AG268)</f>
        <v>136.83333333333334</v>
      </c>
      <c r="AD347" s="522">
        <f>SUM(AD329:AD330)</f>
        <v>323</v>
      </c>
      <c r="AE347" s="607">
        <f>SUM(AD332:AD341)</f>
        <v>815</v>
      </c>
      <c r="AF347" s="522">
        <v>308</v>
      </c>
    </row>
    <row r="349" spans="1:41" ht="27" thickBot="1">
      <c r="A349" s="5" t="s">
        <v>233</v>
      </c>
      <c r="B349" s="5"/>
      <c r="C349" s="6"/>
      <c r="D349" s="6"/>
      <c r="E349" s="7"/>
      <c r="F349" s="7"/>
      <c r="G349" s="7"/>
      <c r="H349" s="7"/>
      <c r="I349" s="7"/>
      <c r="J349" s="7"/>
      <c r="K349" s="7"/>
      <c r="U349" s="9"/>
      <c r="AE349" s="7"/>
      <c r="AF349" s="7"/>
    </row>
    <row r="350" spans="1:41" ht="13.5" thickBot="1">
      <c r="A350" s="11" t="s">
        <v>95</v>
      </c>
      <c r="B350" s="11"/>
      <c r="C350" s="7"/>
      <c r="D350" s="7"/>
      <c r="E350" s="7"/>
      <c r="F350" s="7"/>
      <c r="G350" s="7"/>
      <c r="H350" s="7"/>
      <c r="I350" s="7"/>
      <c r="J350" s="7"/>
      <c r="K350" s="7"/>
      <c r="AE350" s="7"/>
      <c r="AF350" s="7"/>
    </row>
    <row r="351" spans="1:41" ht="13.5" thickTop="1">
      <c r="A351" s="12" t="s">
        <v>72</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c r="A352" s="456" t="s">
        <v>96</v>
      </c>
      <c r="B352" s="462" t="s">
        <v>160</v>
      </c>
      <c r="C352" s="462" t="s">
        <v>160</v>
      </c>
      <c r="D352" s="462" t="s">
        <v>160</v>
      </c>
      <c r="E352" s="462" t="s">
        <v>97</v>
      </c>
      <c r="F352" s="462" t="s">
        <v>97</v>
      </c>
      <c r="G352" s="462" t="s">
        <v>97</v>
      </c>
      <c r="H352" s="462" t="s">
        <v>97</v>
      </c>
      <c r="I352" s="462" t="s">
        <v>97</v>
      </c>
      <c r="J352" s="462" t="s">
        <v>97</v>
      </c>
      <c r="K352" s="462" t="s">
        <v>97</v>
      </c>
      <c r="L352" s="462" t="s">
        <v>97</v>
      </c>
      <c r="M352" s="462" t="s">
        <v>160</v>
      </c>
      <c r="N352" s="462" t="s">
        <v>160</v>
      </c>
      <c r="O352" s="462" t="s">
        <v>160</v>
      </c>
      <c r="P352" s="458"/>
      <c r="Q352" s="636"/>
      <c r="R352" s="636"/>
      <c r="S352" s="459"/>
      <c r="T352" s="459"/>
      <c r="U352" s="460"/>
      <c r="V352" s="460"/>
      <c r="W352" s="460"/>
      <c r="X352" s="460"/>
      <c r="Y352" s="461"/>
      <c r="Z352" s="462"/>
      <c r="AA352" s="462"/>
      <c r="AB352" s="462"/>
      <c r="AC352" s="463"/>
      <c r="AD352" s="463"/>
      <c r="AE352" s="464"/>
      <c r="AO352" s="7" t="s">
        <v>234</v>
      </c>
    </row>
    <row r="353" spans="1:41" ht="13.5" thickTop="1">
      <c r="A353" s="456" t="s">
        <v>99</v>
      </c>
      <c r="B353" s="462" t="s">
        <v>101</v>
      </c>
      <c r="C353" s="462" t="s">
        <v>102</v>
      </c>
      <c r="D353" s="462" t="s">
        <v>223</v>
      </c>
      <c r="E353" s="462" t="s">
        <v>100</v>
      </c>
      <c r="F353" s="462" t="s">
        <v>100</v>
      </c>
      <c r="G353" s="462" t="s">
        <v>100</v>
      </c>
      <c r="H353" s="462" t="s">
        <v>100</v>
      </c>
      <c r="I353" s="462" t="s">
        <v>161</v>
      </c>
      <c r="J353" s="462" t="s">
        <v>212</v>
      </c>
      <c r="K353" s="462" t="s">
        <v>212</v>
      </c>
      <c r="L353" s="462" t="s">
        <v>212</v>
      </c>
      <c r="M353" s="462" t="s">
        <v>100</v>
      </c>
      <c r="N353" s="462" t="s">
        <v>161</v>
      </c>
      <c r="O353" s="462" t="s">
        <v>222</v>
      </c>
      <c r="P353" s="465" t="s">
        <v>103</v>
      </c>
      <c r="Q353" s="637"/>
      <c r="R353" s="637"/>
      <c r="S353" s="459"/>
      <c r="T353" s="460"/>
      <c r="U353" s="460"/>
      <c r="V353" s="460"/>
      <c r="W353" s="460"/>
      <c r="X353" s="460"/>
      <c r="Y353" s="461"/>
      <c r="Z353" s="462"/>
      <c r="AA353" s="462"/>
      <c r="AB353" s="463"/>
      <c r="AC353" s="463"/>
      <c r="AD353" s="463"/>
      <c r="AE353" s="464"/>
      <c r="AG353" s="19"/>
      <c r="AH353" s="19"/>
      <c r="AI353" s="19"/>
      <c r="AJ353" s="20"/>
      <c r="AK353" s="20"/>
      <c r="AL353" s="21"/>
      <c r="AO353" s="181" t="s">
        <v>235</v>
      </c>
    </row>
    <row r="354" spans="1:41" ht="13.5" thickBot="1">
      <c r="A354" s="472" t="s">
        <v>232</v>
      </c>
      <c r="B354" s="553">
        <v>4525</v>
      </c>
      <c r="C354" s="553">
        <v>3961</v>
      </c>
      <c r="D354" s="553">
        <v>6041</v>
      </c>
      <c r="E354" s="553">
        <v>10533</v>
      </c>
      <c r="F354" s="553">
        <v>11154</v>
      </c>
      <c r="G354" s="553">
        <v>11914</v>
      </c>
      <c r="H354" s="553">
        <v>13000</v>
      </c>
      <c r="I354" s="553">
        <v>12308</v>
      </c>
      <c r="J354" s="553">
        <v>11921</v>
      </c>
      <c r="K354" s="553">
        <v>11964</v>
      </c>
      <c r="L354" s="553">
        <v>12015</v>
      </c>
      <c r="M354" s="553">
        <v>7030</v>
      </c>
      <c r="N354" s="553">
        <v>7006</v>
      </c>
      <c r="O354" s="553">
        <v>4980</v>
      </c>
      <c r="P354" s="22" t="s">
        <v>105</v>
      </c>
      <c r="Q354" s="285"/>
      <c r="R354" s="285"/>
      <c r="S354" s="623"/>
      <c r="T354" s="573"/>
      <c r="U354" s="573"/>
      <c r="V354" s="573"/>
      <c r="W354" s="573"/>
      <c r="X354" s="574"/>
      <c r="Y354" s="575"/>
      <c r="Z354" s="576"/>
      <c r="AA354" s="576"/>
      <c r="AB354" s="577"/>
      <c r="AC354" s="463"/>
      <c r="AD354" s="463"/>
      <c r="AE354" s="464"/>
      <c r="AG354" s="462"/>
      <c r="AH354" s="462"/>
      <c r="AI354" s="462"/>
      <c r="AJ354" s="463"/>
      <c r="AK354" s="463"/>
      <c r="AL354" s="464"/>
      <c r="AO354" s="181" t="s">
        <v>236</v>
      </c>
    </row>
    <row r="355" spans="1:41" ht="13.5" thickBot="1">
      <c r="A355" s="480" t="s">
        <v>106</v>
      </c>
      <c r="B355" s="556" t="s">
        <v>108</v>
      </c>
      <c r="C355" s="556" t="s">
        <v>108</v>
      </c>
      <c r="D355" s="556" t="s">
        <v>107</v>
      </c>
      <c r="E355" s="556" t="s">
        <v>107</v>
      </c>
      <c r="F355" s="556" t="s">
        <v>107</v>
      </c>
      <c r="G355" s="556" t="s">
        <v>107</v>
      </c>
      <c r="H355" s="556" t="s">
        <v>107</v>
      </c>
      <c r="I355" s="556" t="s">
        <v>107</v>
      </c>
      <c r="J355" s="556" t="s">
        <v>107</v>
      </c>
      <c r="K355" s="556" t="s">
        <v>107</v>
      </c>
      <c r="L355" s="556" t="s">
        <v>107</v>
      </c>
      <c r="M355" s="556" t="s">
        <v>113</v>
      </c>
      <c r="N355" s="556" t="s">
        <v>113</v>
      </c>
      <c r="O355" s="556" t="s">
        <v>108</v>
      </c>
      <c r="P355" s="90" t="s">
        <v>108</v>
      </c>
      <c r="Q355" s="284"/>
      <c r="R355" s="284"/>
      <c r="S355" s="91" t="s">
        <v>109</v>
      </c>
      <c r="T355" s="178" t="s">
        <v>110</v>
      </c>
      <c r="U355" s="91" t="s">
        <v>111</v>
      </c>
      <c r="V355" s="179" t="s">
        <v>112</v>
      </c>
      <c r="W355" s="180" t="s">
        <v>111</v>
      </c>
      <c r="X355" s="90" t="s">
        <v>113</v>
      </c>
      <c r="Y355" s="91" t="s">
        <v>109</v>
      </c>
      <c r="Z355" s="136" t="s">
        <v>114</v>
      </c>
      <c r="AA355" s="91" t="s">
        <v>111</v>
      </c>
      <c r="AB355" s="584"/>
      <c r="AC355" s="463"/>
      <c r="AD355" s="463"/>
      <c r="AE355" s="464"/>
      <c r="AG355" s="462"/>
      <c r="AH355" s="462"/>
      <c r="AI355" s="463"/>
      <c r="AJ355" s="463"/>
      <c r="AK355" s="463"/>
      <c r="AL355" s="464"/>
      <c r="AO355" s="181" t="s">
        <v>102</v>
      </c>
    </row>
    <row r="356" spans="1:41" ht="13.5" thickBot="1">
      <c r="A356" s="26" t="s">
        <v>115</v>
      </c>
      <c r="B356" s="484">
        <v>85</v>
      </c>
      <c r="C356" s="484">
        <v>6</v>
      </c>
      <c r="D356" s="484">
        <v>0</v>
      </c>
      <c r="E356" s="484">
        <v>0</v>
      </c>
      <c r="F356" s="484">
        <v>0</v>
      </c>
      <c r="G356" s="484">
        <v>1</v>
      </c>
      <c r="H356" s="484">
        <v>0</v>
      </c>
      <c r="I356" s="484">
        <v>0</v>
      </c>
      <c r="J356" s="484">
        <v>0</v>
      </c>
      <c r="K356" s="484">
        <v>0</v>
      </c>
      <c r="L356" s="484">
        <v>0</v>
      </c>
      <c r="M356" s="484">
        <v>43</v>
      </c>
      <c r="N356" s="484">
        <v>42</v>
      </c>
      <c r="O356" s="638">
        <v>28</v>
      </c>
      <c r="P356" s="627">
        <f t="shared" ref="P356:P368" si="125">SUM(B356:C356)</f>
        <v>91</v>
      </c>
      <c r="Q356" s="639"/>
      <c r="R356" s="639"/>
      <c r="S356" s="626">
        <f t="shared" ref="S356:S368" si="126">P356/P$369</f>
        <v>0.72799999999999998</v>
      </c>
      <c r="T356" s="627">
        <f t="shared" ref="T356:T368" si="127">SUM(D356:L356)</f>
        <v>1</v>
      </c>
      <c r="U356" s="626">
        <f t="shared" ref="U356:U368" si="128">T356/T$369</f>
        <v>5.5555555555555552E-2</v>
      </c>
      <c r="V356" s="627" t="s">
        <v>116</v>
      </c>
      <c r="W356" s="627" t="s">
        <v>116</v>
      </c>
      <c r="X356" s="627">
        <f>SUM(M356:N356)</f>
        <v>85</v>
      </c>
      <c r="Y356" s="626">
        <f t="shared" ref="Y356:Y368" si="129">X356/X$369</f>
        <v>0.3386454183266932</v>
      </c>
      <c r="Z356" s="640">
        <f>SUM(B356:N356)</f>
        <v>177</v>
      </c>
      <c r="AA356" s="626">
        <f t="shared" ref="AA356:AA368" si="130">Z356/Z$369</f>
        <v>0.44923857868020306</v>
      </c>
      <c r="AB356" s="560" t="s">
        <v>115</v>
      </c>
      <c r="AC356" s="463"/>
      <c r="AD356" s="463"/>
      <c r="AE356" s="464"/>
      <c r="AG356" s="576"/>
      <c r="AH356" s="576"/>
      <c r="AI356" s="577"/>
      <c r="AJ356" s="463"/>
      <c r="AK356" s="463"/>
      <c r="AL356" s="464"/>
      <c r="AO356" s="181">
        <v>3250</v>
      </c>
    </row>
    <row r="357" spans="1:41">
      <c r="A357" s="493" t="s">
        <v>117</v>
      </c>
      <c r="B357" s="485">
        <v>19</v>
      </c>
      <c r="C357" s="485">
        <v>0</v>
      </c>
      <c r="D357" s="485">
        <v>0</v>
      </c>
      <c r="E357" s="485">
        <v>0</v>
      </c>
      <c r="F357" s="485">
        <v>2</v>
      </c>
      <c r="G357" s="485">
        <v>2</v>
      </c>
      <c r="H357" s="485">
        <v>4</v>
      </c>
      <c r="I357" s="485">
        <v>5</v>
      </c>
      <c r="J357" s="485">
        <v>0</v>
      </c>
      <c r="K357" s="485">
        <v>0</v>
      </c>
      <c r="L357" s="485">
        <v>0</v>
      </c>
      <c r="M357" s="485">
        <v>0</v>
      </c>
      <c r="N357" s="485">
        <v>0</v>
      </c>
      <c r="O357" s="641">
        <v>0</v>
      </c>
      <c r="P357" s="627">
        <f t="shared" si="125"/>
        <v>19</v>
      </c>
      <c r="Q357" s="639"/>
      <c r="R357" s="639"/>
      <c r="S357" s="626">
        <f t="shared" si="126"/>
        <v>0.152</v>
      </c>
      <c r="T357" s="627">
        <f t="shared" si="127"/>
        <v>13</v>
      </c>
      <c r="U357" s="626">
        <f t="shared" si="128"/>
        <v>0.72222222222222221</v>
      </c>
      <c r="V357" s="627" t="s">
        <v>116</v>
      </c>
      <c r="W357" s="627" t="s">
        <v>116</v>
      </c>
      <c r="X357" s="627">
        <f t="shared" ref="X357:X368" si="131">SUM(M357:N357)</f>
        <v>0</v>
      </c>
      <c r="Y357" s="626">
        <f t="shared" si="129"/>
        <v>0</v>
      </c>
      <c r="Z357" s="640">
        <f t="shared" ref="Z357:Z368" si="132">SUM(B357:N357)</f>
        <v>32</v>
      </c>
      <c r="AA357" s="626">
        <f t="shared" si="130"/>
        <v>8.1218274111675121E-2</v>
      </c>
      <c r="AB357" s="560" t="s">
        <v>117</v>
      </c>
      <c r="AC357" s="463"/>
      <c r="AD357" s="463"/>
      <c r="AE357" s="464"/>
      <c r="AF357" s="10" t="s">
        <v>154</v>
      </c>
      <c r="AG357" s="136" t="s">
        <v>114</v>
      </c>
      <c r="AH357" s="91" t="s">
        <v>111</v>
      </c>
      <c r="AI357" s="584"/>
      <c r="AJ357" s="463"/>
      <c r="AK357" s="463"/>
      <c r="AL357" s="464"/>
      <c r="AO357" s="181" t="s">
        <v>113</v>
      </c>
    </row>
    <row r="358" spans="1:41">
      <c r="A358" s="493" t="s">
        <v>118</v>
      </c>
      <c r="B358" s="485">
        <v>11</v>
      </c>
      <c r="C358" s="485">
        <v>1</v>
      </c>
      <c r="D358" s="485">
        <v>0</v>
      </c>
      <c r="E358" s="485">
        <v>0</v>
      </c>
      <c r="F358" s="485">
        <v>0</v>
      </c>
      <c r="G358" s="485">
        <v>0</v>
      </c>
      <c r="H358" s="485">
        <v>0</v>
      </c>
      <c r="I358" s="485">
        <v>4</v>
      </c>
      <c r="J358" s="485">
        <v>0</v>
      </c>
      <c r="K358" s="485">
        <v>0</v>
      </c>
      <c r="L358" s="485">
        <v>0</v>
      </c>
      <c r="M358" s="485">
        <v>0</v>
      </c>
      <c r="N358" s="485">
        <v>7</v>
      </c>
      <c r="O358" s="641">
        <v>0</v>
      </c>
      <c r="P358" s="627">
        <f t="shared" si="125"/>
        <v>12</v>
      </c>
      <c r="Q358" s="639"/>
      <c r="R358" s="639"/>
      <c r="S358" s="626">
        <f t="shared" si="126"/>
        <v>9.6000000000000002E-2</v>
      </c>
      <c r="T358" s="627">
        <f t="shared" si="127"/>
        <v>4</v>
      </c>
      <c r="U358" s="626">
        <f t="shared" si="128"/>
        <v>0.22222222222222221</v>
      </c>
      <c r="V358" s="627" t="s">
        <v>116</v>
      </c>
      <c r="W358" s="627" t="s">
        <v>116</v>
      </c>
      <c r="X358" s="627">
        <f t="shared" si="131"/>
        <v>7</v>
      </c>
      <c r="Y358" s="626">
        <f t="shared" si="129"/>
        <v>2.7888446215139442E-2</v>
      </c>
      <c r="Z358" s="640">
        <f t="shared" si="132"/>
        <v>23</v>
      </c>
      <c r="AA358" s="626">
        <f t="shared" si="130"/>
        <v>5.8375634517766499E-2</v>
      </c>
      <c r="AB358" s="561" t="s">
        <v>118</v>
      </c>
      <c r="AC358" s="463"/>
      <c r="AD358" s="463"/>
      <c r="AE358" s="464"/>
      <c r="AF358" s="10">
        <f>T358</f>
        <v>4</v>
      </c>
      <c r="AG358" s="640">
        <f t="shared" ref="AG358:AG370" si="133">SUM(B437:W437)</f>
        <v>246</v>
      </c>
      <c r="AH358" s="626">
        <f t="shared" ref="AH358:AH370" si="134">AG358/AG$371</f>
        <v>0.26537216828478966</v>
      </c>
      <c r="AI358" s="560" t="s">
        <v>115</v>
      </c>
      <c r="AJ358" s="463"/>
      <c r="AK358" s="463"/>
      <c r="AL358" s="464"/>
      <c r="AO358" s="181">
        <v>6</v>
      </c>
    </row>
    <row r="359" spans="1:41">
      <c r="A359" s="493" t="s">
        <v>119</v>
      </c>
      <c r="B359" s="485">
        <v>0</v>
      </c>
      <c r="C359" s="485">
        <v>0</v>
      </c>
      <c r="D359" s="485">
        <v>0</v>
      </c>
      <c r="E359" s="485">
        <v>0</v>
      </c>
      <c r="F359" s="485">
        <v>0</v>
      </c>
      <c r="G359" s="485">
        <v>0</v>
      </c>
      <c r="H359" s="485">
        <v>0</v>
      </c>
      <c r="I359" s="485">
        <v>0</v>
      </c>
      <c r="J359" s="485">
        <v>0</v>
      </c>
      <c r="K359" s="485">
        <v>0</v>
      </c>
      <c r="L359" s="485">
        <v>0</v>
      </c>
      <c r="M359" s="485">
        <v>29</v>
      </c>
      <c r="N359" s="485">
        <v>24</v>
      </c>
      <c r="O359" s="641">
        <v>0</v>
      </c>
      <c r="P359" s="627">
        <f t="shared" si="125"/>
        <v>0</v>
      </c>
      <c r="Q359" s="639"/>
      <c r="R359" s="639"/>
      <c r="S359" s="626">
        <f t="shared" si="126"/>
        <v>0</v>
      </c>
      <c r="T359" s="627">
        <f t="shared" si="127"/>
        <v>0</v>
      </c>
      <c r="U359" s="626">
        <f t="shared" si="128"/>
        <v>0</v>
      </c>
      <c r="V359" s="627" t="s">
        <v>116</v>
      </c>
      <c r="W359" s="627" t="s">
        <v>116</v>
      </c>
      <c r="X359" s="627">
        <f t="shared" si="131"/>
        <v>53</v>
      </c>
      <c r="Y359" s="626">
        <f t="shared" si="129"/>
        <v>0.21115537848605578</v>
      </c>
      <c r="Z359" s="640">
        <f t="shared" si="132"/>
        <v>53</v>
      </c>
      <c r="AA359" s="626">
        <f t="shared" si="130"/>
        <v>0.13451776649746192</v>
      </c>
      <c r="AB359" s="561" t="s">
        <v>119</v>
      </c>
      <c r="AC359" s="463"/>
      <c r="AD359" s="463"/>
      <c r="AE359" s="464"/>
      <c r="AG359" s="640">
        <f t="shared" si="133"/>
        <v>213</v>
      </c>
      <c r="AH359" s="626">
        <f t="shared" si="134"/>
        <v>0.22977346278317151</v>
      </c>
      <c r="AI359" s="560" t="s">
        <v>117</v>
      </c>
      <c r="AJ359" s="463"/>
      <c r="AK359" s="463"/>
      <c r="AL359" s="464"/>
      <c r="AO359" s="181">
        <v>80</v>
      </c>
    </row>
    <row r="360" spans="1:41">
      <c r="A360" s="493" t="s">
        <v>120</v>
      </c>
      <c r="B360" s="612">
        <v>0</v>
      </c>
      <c r="C360" s="485">
        <v>2</v>
      </c>
      <c r="D360" s="485">
        <v>0</v>
      </c>
      <c r="E360" s="485">
        <v>0</v>
      </c>
      <c r="F360" s="485">
        <v>0</v>
      </c>
      <c r="G360" s="485">
        <v>0</v>
      </c>
      <c r="H360" s="485">
        <v>0</v>
      </c>
      <c r="I360" s="485">
        <v>0</v>
      </c>
      <c r="J360" s="485">
        <v>0</v>
      </c>
      <c r="K360" s="485">
        <v>0</v>
      </c>
      <c r="L360" s="485">
        <v>0</v>
      </c>
      <c r="M360" s="485">
        <v>11</v>
      </c>
      <c r="N360" s="485">
        <v>8</v>
      </c>
      <c r="O360" s="641">
        <v>0</v>
      </c>
      <c r="P360" s="627">
        <f t="shared" si="125"/>
        <v>2</v>
      </c>
      <c r="Q360" s="639"/>
      <c r="R360" s="639"/>
      <c r="S360" s="626">
        <f t="shared" si="126"/>
        <v>1.6E-2</v>
      </c>
      <c r="T360" s="627">
        <f t="shared" si="127"/>
        <v>0</v>
      </c>
      <c r="U360" s="626">
        <f t="shared" si="128"/>
        <v>0</v>
      </c>
      <c r="V360" s="627" t="s">
        <v>116</v>
      </c>
      <c r="W360" s="627" t="s">
        <v>116</v>
      </c>
      <c r="X360" s="627">
        <f t="shared" si="131"/>
        <v>19</v>
      </c>
      <c r="Y360" s="626">
        <f t="shared" si="129"/>
        <v>7.5697211155378488E-2</v>
      </c>
      <c r="Z360" s="640">
        <f t="shared" si="132"/>
        <v>21</v>
      </c>
      <c r="AA360" s="626">
        <f t="shared" si="130"/>
        <v>5.3299492385786802E-2</v>
      </c>
      <c r="AB360" s="561" t="s">
        <v>120</v>
      </c>
      <c r="AC360" s="463"/>
      <c r="AD360" s="463"/>
      <c r="AE360" s="464"/>
      <c r="AG360" s="640">
        <f t="shared" si="133"/>
        <v>130</v>
      </c>
      <c r="AH360" s="626">
        <f t="shared" si="134"/>
        <v>0.14023732470334413</v>
      </c>
      <c r="AI360" s="561" t="s">
        <v>118</v>
      </c>
      <c r="AJ360" s="463"/>
      <c r="AK360" s="463"/>
      <c r="AL360" s="464"/>
      <c r="AO360" s="181">
        <v>103</v>
      </c>
    </row>
    <row r="361" spans="1:41">
      <c r="A361" s="493" t="s">
        <v>121</v>
      </c>
      <c r="B361" s="612">
        <v>0</v>
      </c>
      <c r="C361" s="485">
        <v>1</v>
      </c>
      <c r="D361" s="485">
        <v>0</v>
      </c>
      <c r="E361" s="485">
        <v>0</v>
      </c>
      <c r="F361" s="485">
        <v>0</v>
      </c>
      <c r="G361" s="485">
        <v>0</v>
      </c>
      <c r="H361" s="485">
        <v>0</v>
      </c>
      <c r="I361" s="485">
        <v>0</v>
      </c>
      <c r="J361" s="485">
        <v>0</v>
      </c>
      <c r="K361" s="485">
        <v>0</v>
      </c>
      <c r="L361" s="485">
        <v>0</v>
      </c>
      <c r="M361" s="485">
        <v>23</v>
      </c>
      <c r="N361" s="485">
        <v>25</v>
      </c>
      <c r="O361" s="641">
        <v>6</v>
      </c>
      <c r="P361" s="627">
        <f t="shared" si="125"/>
        <v>1</v>
      </c>
      <c r="Q361" s="639"/>
      <c r="R361" s="639"/>
      <c r="S361" s="626">
        <f t="shared" si="126"/>
        <v>8.0000000000000002E-3</v>
      </c>
      <c r="T361" s="627">
        <f t="shared" si="127"/>
        <v>0</v>
      </c>
      <c r="U361" s="626">
        <f t="shared" si="128"/>
        <v>0</v>
      </c>
      <c r="V361" s="627" t="s">
        <v>116</v>
      </c>
      <c r="W361" s="627" t="s">
        <v>116</v>
      </c>
      <c r="X361" s="627">
        <f t="shared" si="131"/>
        <v>48</v>
      </c>
      <c r="Y361" s="626">
        <f t="shared" si="129"/>
        <v>0.19123505976095617</v>
      </c>
      <c r="Z361" s="640">
        <f t="shared" si="132"/>
        <v>49</v>
      </c>
      <c r="AA361" s="626">
        <f t="shared" si="130"/>
        <v>0.12436548223350254</v>
      </c>
      <c r="AB361" s="561" t="s">
        <v>121</v>
      </c>
      <c r="AC361" s="463"/>
      <c r="AD361" s="463"/>
      <c r="AE361" s="464"/>
      <c r="AG361" s="640">
        <f t="shared" si="133"/>
        <v>132</v>
      </c>
      <c r="AH361" s="626">
        <f t="shared" si="134"/>
        <v>0.14239482200647249</v>
      </c>
      <c r="AI361" s="561" t="s">
        <v>119</v>
      </c>
      <c r="AJ361" s="463"/>
      <c r="AK361" s="463"/>
      <c r="AL361" s="464"/>
      <c r="AO361" s="181" t="s">
        <v>116</v>
      </c>
    </row>
    <row r="362" spans="1:41">
      <c r="A362" s="493" t="s">
        <v>122</v>
      </c>
      <c r="B362" s="612">
        <v>0</v>
      </c>
      <c r="C362" s="485">
        <v>0</v>
      </c>
      <c r="D362" s="485">
        <v>0</v>
      </c>
      <c r="E362" s="485">
        <v>0</v>
      </c>
      <c r="F362" s="485">
        <v>0</v>
      </c>
      <c r="G362" s="485">
        <v>0</v>
      </c>
      <c r="H362" s="485">
        <v>0</v>
      </c>
      <c r="I362" s="485">
        <v>0</v>
      </c>
      <c r="J362" s="485">
        <v>0</v>
      </c>
      <c r="K362" s="485">
        <v>0</v>
      </c>
      <c r="L362" s="485">
        <v>0</v>
      </c>
      <c r="M362" s="485">
        <v>3</v>
      </c>
      <c r="N362" s="485">
        <v>3</v>
      </c>
      <c r="O362" s="641">
        <v>0</v>
      </c>
      <c r="P362" s="627">
        <f t="shared" si="125"/>
        <v>0</v>
      </c>
      <c r="Q362" s="639"/>
      <c r="R362" s="639"/>
      <c r="S362" s="626">
        <f t="shared" si="126"/>
        <v>0</v>
      </c>
      <c r="T362" s="627">
        <f t="shared" si="127"/>
        <v>0</v>
      </c>
      <c r="U362" s="626">
        <f t="shared" si="128"/>
        <v>0</v>
      </c>
      <c r="V362" s="627" t="s">
        <v>116</v>
      </c>
      <c r="W362" s="627" t="s">
        <v>116</v>
      </c>
      <c r="X362" s="627">
        <f t="shared" si="131"/>
        <v>6</v>
      </c>
      <c r="Y362" s="626">
        <f t="shared" si="129"/>
        <v>2.3904382470119521E-2</v>
      </c>
      <c r="Z362" s="640">
        <f t="shared" si="132"/>
        <v>6</v>
      </c>
      <c r="AA362" s="626">
        <f t="shared" si="130"/>
        <v>1.5228426395939087E-2</v>
      </c>
      <c r="AB362" s="561" t="s">
        <v>122</v>
      </c>
      <c r="AC362" s="463"/>
      <c r="AD362" s="463"/>
      <c r="AE362" s="464"/>
      <c r="AG362" s="640">
        <f t="shared" si="133"/>
        <v>50</v>
      </c>
      <c r="AH362" s="626">
        <f t="shared" si="134"/>
        <v>5.3937432578209279E-2</v>
      </c>
      <c r="AI362" s="561" t="s">
        <v>120</v>
      </c>
      <c r="AJ362" s="463"/>
      <c r="AK362" s="463"/>
      <c r="AL362" s="464"/>
      <c r="AO362" s="181" t="s">
        <v>116</v>
      </c>
    </row>
    <row r="363" spans="1:41" ht="13.5" thickBot="1">
      <c r="A363" s="31" t="s">
        <v>124</v>
      </c>
      <c r="B363" s="497">
        <v>0</v>
      </c>
      <c r="C363" s="497">
        <v>0</v>
      </c>
      <c r="D363" s="497">
        <v>0</v>
      </c>
      <c r="E363" s="497">
        <v>0</v>
      </c>
      <c r="F363" s="497">
        <v>0</v>
      </c>
      <c r="G363" s="497">
        <v>0</v>
      </c>
      <c r="H363" s="497">
        <v>0</v>
      </c>
      <c r="I363" s="497">
        <v>0</v>
      </c>
      <c r="J363" s="497">
        <v>0</v>
      </c>
      <c r="K363" s="497">
        <v>0</v>
      </c>
      <c r="L363" s="497">
        <v>0</v>
      </c>
      <c r="M363" s="497">
        <v>2</v>
      </c>
      <c r="N363" s="497">
        <v>3</v>
      </c>
      <c r="O363" s="642">
        <v>0</v>
      </c>
      <c r="P363" s="170">
        <f t="shared" si="125"/>
        <v>0</v>
      </c>
      <c r="Q363" s="643"/>
      <c r="R363" s="643"/>
      <c r="S363" s="169">
        <f t="shared" si="126"/>
        <v>0</v>
      </c>
      <c r="T363" s="170">
        <f t="shared" si="127"/>
        <v>0</v>
      </c>
      <c r="U363" s="169">
        <f t="shared" si="128"/>
        <v>0</v>
      </c>
      <c r="V363" s="170" t="s">
        <v>116</v>
      </c>
      <c r="W363" s="170" t="s">
        <v>116</v>
      </c>
      <c r="X363" s="170">
        <f t="shared" si="131"/>
        <v>5</v>
      </c>
      <c r="Y363" s="169">
        <f t="shared" si="129"/>
        <v>1.9920318725099601E-2</v>
      </c>
      <c r="Z363" s="185">
        <f t="shared" si="132"/>
        <v>5</v>
      </c>
      <c r="AA363" s="169">
        <f t="shared" si="130"/>
        <v>1.2690355329949238E-2</v>
      </c>
      <c r="AB363" s="564" t="s">
        <v>124</v>
      </c>
      <c r="AC363" s="597"/>
      <c r="AD363" s="597"/>
      <c r="AE363" s="144"/>
      <c r="AG363" s="640">
        <f t="shared" si="133"/>
        <v>81</v>
      </c>
      <c r="AH363" s="626">
        <f t="shared" si="134"/>
        <v>8.7378640776699032E-2</v>
      </c>
      <c r="AI363" s="561" t="s">
        <v>121</v>
      </c>
      <c r="AJ363" s="463"/>
      <c r="AK363" s="463"/>
      <c r="AL363" s="464"/>
      <c r="AO363" s="181" t="s">
        <v>116</v>
      </c>
    </row>
    <row r="364" spans="1:41">
      <c r="A364" s="26" t="s">
        <v>125</v>
      </c>
      <c r="B364" s="172">
        <v>0</v>
      </c>
      <c r="C364" s="484">
        <v>0</v>
      </c>
      <c r="D364" s="612">
        <v>0</v>
      </c>
      <c r="E364" s="612">
        <v>0</v>
      </c>
      <c r="F364" s="612">
        <v>0</v>
      </c>
      <c r="G364" s="484">
        <v>0</v>
      </c>
      <c r="H364" s="484">
        <v>0</v>
      </c>
      <c r="I364" s="484">
        <v>0</v>
      </c>
      <c r="J364" s="485">
        <v>0</v>
      </c>
      <c r="K364" s="485">
        <v>0</v>
      </c>
      <c r="L364" s="485">
        <v>0</v>
      </c>
      <c r="M364" s="484">
        <v>13</v>
      </c>
      <c r="N364" s="484">
        <v>12</v>
      </c>
      <c r="O364" s="638">
        <v>1</v>
      </c>
      <c r="P364" s="630">
        <f t="shared" si="125"/>
        <v>0</v>
      </c>
      <c r="Q364" s="644"/>
      <c r="R364" s="644"/>
      <c r="S364" s="629">
        <f t="shared" si="126"/>
        <v>0</v>
      </c>
      <c r="T364" s="630">
        <f t="shared" si="127"/>
        <v>0</v>
      </c>
      <c r="U364" s="629">
        <f t="shared" si="128"/>
        <v>0</v>
      </c>
      <c r="V364" s="630" t="s">
        <v>116</v>
      </c>
      <c r="W364" s="630" t="s">
        <v>116</v>
      </c>
      <c r="X364" s="630">
        <f t="shared" si="131"/>
        <v>25</v>
      </c>
      <c r="Y364" s="629">
        <f t="shared" si="129"/>
        <v>9.9601593625498003E-2</v>
      </c>
      <c r="Z364" s="645">
        <f t="shared" si="132"/>
        <v>25</v>
      </c>
      <c r="AA364" s="629">
        <f t="shared" si="130"/>
        <v>6.3451776649746189E-2</v>
      </c>
      <c r="AB364" s="567" t="s">
        <v>125</v>
      </c>
      <c r="AC364" s="602"/>
      <c r="AD364" s="602"/>
      <c r="AE364" s="603"/>
      <c r="AG364" s="640">
        <f t="shared" si="133"/>
        <v>37</v>
      </c>
      <c r="AH364" s="626">
        <f t="shared" si="134"/>
        <v>3.9913700107874865E-2</v>
      </c>
      <c r="AI364" s="561" t="s">
        <v>122</v>
      </c>
      <c r="AJ364" s="463"/>
      <c r="AK364" s="463"/>
      <c r="AL364" s="464"/>
      <c r="AO364" s="181" t="s">
        <v>116</v>
      </c>
    </row>
    <row r="365" spans="1:41" ht="13.5" thickBot="1">
      <c r="A365" s="493" t="s">
        <v>126</v>
      </c>
      <c r="B365" s="612" t="s">
        <v>116</v>
      </c>
      <c r="C365" s="485">
        <v>0</v>
      </c>
      <c r="D365" s="485" t="s">
        <v>123</v>
      </c>
      <c r="E365" s="485" t="s">
        <v>123</v>
      </c>
      <c r="F365" s="485" t="s">
        <v>123</v>
      </c>
      <c r="G365" s="485" t="s">
        <v>123</v>
      </c>
      <c r="H365" s="485" t="s">
        <v>123</v>
      </c>
      <c r="I365" s="485" t="s">
        <v>123</v>
      </c>
      <c r="J365" s="485" t="s">
        <v>123</v>
      </c>
      <c r="K365" s="485" t="s">
        <v>123</v>
      </c>
      <c r="L365" s="485" t="s">
        <v>123</v>
      </c>
      <c r="M365" s="485">
        <v>1</v>
      </c>
      <c r="N365" s="485">
        <v>2</v>
      </c>
      <c r="O365" s="641">
        <v>0</v>
      </c>
      <c r="P365" s="627">
        <f t="shared" si="125"/>
        <v>0</v>
      </c>
      <c r="Q365" s="639"/>
      <c r="R365" s="639"/>
      <c r="S365" s="626">
        <f t="shared" si="126"/>
        <v>0</v>
      </c>
      <c r="T365" s="627">
        <f t="shared" si="127"/>
        <v>0</v>
      </c>
      <c r="U365" s="626">
        <f t="shared" si="128"/>
        <v>0</v>
      </c>
      <c r="V365" s="627" t="s">
        <v>116</v>
      </c>
      <c r="W365" s="627" t="s">
        <v>116</v>
      </c>
      <c r="X365" s="627">
        <f t="shared" si="131"/>
        <v>3</v>
      </c>
      <c r="Y365" s="626">
        <f t="shared" si="129"/>
        <v>1.1952191235059761E-2</v>
      </c>
      <c r="Z365" s="640">
        <f t="shared" si="132"/>
        <v>3</v>
      </c>
      <c r="AA365" s="626">
        <f t="shared" si="130"/>
        <v>7.6142131979695434E-3</v>
      </c>
      <c r="AB365" s="560" t="s">
        <v>126</v>
      </c>
      <c r="AC365" s="463"/>
      <c r="AD365" s="463"/>
      <c r="AE365" s="464"/>
      <c r="AG365" s="185">
        <f t="shared" si="133"/>
        <v>5</v>
      </c>
      <c r="AH365" s="169">
        <f t="shared" si="134"/>
        <v>5.3937432578209281E-3</v>
      </c>
      <c r="AI365" s="564" t="s">
        <v>124</v>
      </c>
      <c r="AJ365" s="597"/>
      <c r="AK365" s="597"/>
      <c r="AL365" s="144"/>
      <c r="AO365" s="181" t="s">
        <v>116</v>
      </c>
    </row>
    <row r="366" spans="1:41">
      <c r="A366" s="493" t="s">
        <v>127</v>
      </c>
      <c r="B366" s="612" t="s">
        <v>116</v>
      </c>
      <c r="C366" s="612" t="s">
        <v>116</v>
      </c>
      <c r="D366" s="485" t="s">
        <v>123</v>
      </c>
      <c r="E366" s="485" t="s">
        <v>123</v>
      </c>
      <c r="F366" s="485" t="s">
        <v>123</v>
      </c>
      <c r="G366" s="485" t="s">
        <v>123</v>
      </c>
      <c r="H366" s="485" t="s">
        <v>123</v>
      </c>
      <c r="I366" s="485" t="s">
        <v>123</v>
      </c>
      <c r="J366" s="485" t="s">
        <v>123</v>
      </c>
      <c r="K366" s="485" t="s">
        <v>123</v>
      </c>
      <c r="L366" s="485" t="s">
        <v>123</v>
      </c>
      <c r="M366" s="485">
        <v>0</v>
      </c>
      <c r="N366" s="485">
        <v>0</v>
      </c>
      <c r="O366" s="641">
        <v>0</v>
      </c>
      <c r="P366" s="627">
        <f t="shared" si="125"/>
        <v>0</v>
      </c>
      <c r="Q366" s="639"/>
      <c r="R366" s="639"/>
      <c r="S366" s="626">
        <f t="shared" si="126"/>
        <v>0</v>
      </c>
      <c r="T366" s="627">
        <f t="shared" si="127"/>
        <v>0</v>
      </c>
      <c r="U366" s="626">
        <f t="shared" si="128"/>
        <v>0</v>
      </c>
      <c r="V366" s="627" t="s">
        <v>116</v>
      </c>
      <c r="W366" s="627" t="s">
        <v>116</v>
      </c>
      <c r="X366" s="627">
        <f t="shared" si="131"/>
        <v>0</v>
      </c>
      <c r="Y366" s="626">
        <f t="shared" si="129"/>
        <v>0</v>
      </c>
      <c r="Z366" s="640">
        <f t="shared" si="132"/>
        <v>0</v>
      </c>
      <c r="AA366" s="626">
        <f t="shared" si="130"/>
        <v>0</v>
      </c>
      <c r="AB366" s="560" t="s">
        <v>127</v>
      </c>
      <c r="AC366" s="463"/>
      <c r="AD366" s="463"/>
      <c r="AE366" s="464"/>
      <c r="AG366" s="645">
        <f t="shared" si="133"/>
        <v>26</v>
      </c>
      <c r="AH366" s="629">
        <f t="shared" si="134"/>
        <v>2.8047464940668825E-2</v>
      </c>
      <c r="AI366" s="567" t="s">
        <v>125</v>
      </c>
      <c r="AJ366" s="602"/>
      <c r="AK366" s="602"/>
      <c r="AL366" s="603"/>
      <c r="AO366" s="181" t="s">
        <v>116</v>
      </c>
    </row>
    <row r="367" spans="1:41">
      <c r="A367" s="493" t="s">
        <v>128</v>
      </c>
      <c r="B367" s="612" t="s">
        <v>116</v>
      </c>
      <c r="C367" s="612" t="s">
        <v>116</v>
      </c>
      <c r="D367" s="485" t="s">
        <v>123</v>
      </c>
      <c r="E367" s="485" t="s">
        <v>123</v>
      </c>
      <c r="F367" s="485" t="s">
        <v>123</v>
      </c>
      <c r="G367" s="485" t="s">
        <v>123</v>
      </c>
      <c r="H367" s="485" t="s">
        <v>123</v>
      </c>
      <c r="I367" s="485" t="s">
        <v>123</v>
      </c>
      <c r="J367" s="485" t="s">
        <v>123</v>
      </c>
      <c r="K367" s="485" t="s">
        <v>123</v>
      </c>
      <c r="L367" s="485" t="s">
        <v>123</v>
      </c>
      <c r="M367" s="485">
        <v>0</v>
      </c>
      <c r="N367" s="485">
        <v>0</v>
      </c>
      <c r="O367" s="641">
        <v>0</v>
      </c>
      <c r="P367" s="627">
        <f t="shared" si="125"/>
        <v>0</v>
      </c>
      <c r="Q367" s="639"/>
      <c r="R367" s="639"/>
      <c r="S367" s="626">
        <f t="shared" si="126"/>
        <v>0</v>
      </c>
      <c r="T367" s="627">
        <f t="shared" si="127"/>
        <v>0</v>
      </c>
      <c r="U367" s="626">
        <f t="shared" si="128"/>
        <v>0</v>
      </c>
      <c r="V367" s="627" t="s">
        <v>116</v>
      </c>
      <c r="W367" s="627" t="s">
        <v>116</v>
      </c>
      <c r="X367" s="627">
        <f t="shared" si="131"/>
        <v>0</v>
      </c>
      <c r="Y367" s="626">
        <f t="shared" si="129"/>
        <v>0</v>
      </c>
      <c r="Z367" s="640">
        <f t="shared" si="132"/>
        <v>0</v>
      </c>
      <c r="AA367" s="626">
        <f t="shared" si="130"/>
        <v>0</v>
      </c>
      <c r="AB367" s="560" t="s">
        <v>128</v>
      </c>
      <c r="AC367" s="463"/>
      <c r="AD367" s="463"/>
      <c r="AE367" s="464"/>
      <c r="AG367" s="640">
        <f t="shared" si="133"/>
        <v>6</v>
      </c>
      <c r="AH367" s="626">
        <f t="shared" si="134"/>
        <v>6.4724919093851136E-3</v>
      </c>
      <c r="AI367" s="560" t="s">
        <v>126</v>
      </c>
      <c r="AJ367" s="463"/>
      <c r="AK367" s="463"/>
      <c r="AL367" s="464"/>
      <c r="AO367" s="181" t="s">
        <v>116</v>
      </c>
    </row>
    <row r="368" spans="1:41" ht="13.5" thickBot="1">
      <c r="A368" s="507" t="s">
        <v>129</v>
      </c>
      <c r="B368" s="612" t="s">
        <v>116</v>
      </c>
      <c r="C368" s="612" t="s">
        <v>116</v>
      </c>
      <c r="D368" s="485" t="s">
        <v>123</v>
      </c>
      <c r="E368" s="485" t="s">
        <v>123</v>
      </c>
      <c r="F368" s="485" t="s">
        <v>123</v>
      </c>
      <c r="G368" s="485" t="s">
        <v>123</v>
      </c>
      <c r="H368" s="485" t="s">
        <v>123</v>
      </c>
      <c r="I368" s="485" t="s">
        <v>123</v>
      </c>
      <c r="J368" s="485" t="s">
        <v>123</v>
      </c>
      <c r="K368" s="485" t="s">
        <v>123</v>
      </c>
      <c r="L368" s="485" t="s">
        <v>123</v>
      </c>
      <c r="M368" s="485">
        <v>0</v>
      </c>
      <c r="N368" s="485">
        <v>0</v>
      </c>
      <c r="O368" s="641">
        <v>0</v>
      </c>
      <c r="P368" s="627">
        <f t="shared" si="125"/>
        <v>0</v>
      </c>
      <c r="Q368" s="639"/>
      <c r="R368" s="639"/>
      <c r="S368" s="626">
        <f t="shared" si="126"/>
        <v>0</v>
      </c>
      <c r="T368" s="627">
        <f t="shared" si="127"/>
        <v>0</v>
      </c>
      <c r="U368" s="626">
        <f t="shared" si="128"/>
        <v>0</v>
      </c>
      <c r="V368" s="627" t="s">
        <v>116</v>
      </c>
      <c r="W368" s="627" t="s">
        <v>116</v>
      </c>
      <c r="X368" s="627">
        <f t="shared" si="131"/>
        <v>0</v>
      </c>
      <c r="Y368" s="626">
        <f t="shared" si="129"/>
        <v>0</v>
      </c>
      <c r="Z368" s="640">
        <f t="shared" si="132"/>
        <v>0</v>
      </c>
      <c r="AA368" s="626">
        <f t="shared" si="130"/>
        <v>0</v>
      </c>
      <c r="AB368" s="570" t="s">
        <v>129</v>
      </c>
      <c r="AC368" s="604"/>
      <c r="AD368" s="604"/>
      <c r="AE368" s="605"/>
      <c r="AG368" s="640">
        <f t="shared" si="133"/>
        <v>0</v>
      </c>
      <c r="AH368" s="626">
        <f t="shared" si="134"/>
        <v>0</v>
      </c>
      <c r="AI368" s="560" t="s">
        <v>127</v>
      </c>
      <c r="AJ368" s="463"/>
      <c r="AK368" s="463"/>
      <c r="AL368" s="464"/>
      <c r="AO368" s="181" t="s">
        <v>116</v>
      </c>
    </row>
    <row r="369" spans="1:41" ht="13.5" thickBot="1">
      <c r="A369" s="48" t="s">
        <v>103</v>
      </c>
      <c r="B369" s="49">
        <f t="shared" ref="B369:O369" si="135">SUM(B356:B368)</f>
        <v>115</v>
      </c>
      <c r="C369" s="49">
        <f t="shared" si="135"/>
        <v>10</v>
      </c>
      <c r="D369" s="49">
        <f t="shared" si="135"/>
        <v>0</v>
      </c>
      <c r="E369" s="49">
        <f t="shared" si="135"/>
        <v>0</v>
      </c>
      <c r="F369" s="49">
        <f t="shared" si="135"/>
        <v>2</v>
      </c>
      <c r="G369" s="49">
        <f t="shared" si="135"/>
        <v>3</v>
      </c>
      <c r="H369" s="49">
        <f t="shared" si="135"/>
        <v>4</v>
      </c>
      <c r="I369" s="49">
        <f t="shared" si="135"/>
        <v>9</v>
      </c>
      <c r="J369" s="49">
        <f t="shared" si="135"/>
        <v>0</v>
      </c>
      <c r="K369" s="49">
        <f t="shared" si="135"/>
        <v>0</v>
      </c>
      <c r="L369" s="49">
        <f t="shared" si="135"/>
        <v>0</v>
      </c>
      <c r="M369" s="49">
        <f t="shared" si="135"/>
        <v>125</v>
      </c>
      <c r="N369" s="49">
        <f t="shared" si="135"/>
        <v>126</v>
      </c>
      <c r="O369" s="49">
        <f t="shared" si="135"/>
        <v>35</v>
      </c>
      <c r="P369" s="51">
        <f>SUM(P356:P368)</f>
        <v>125</v>
      </c>
      <c r="Q369" s="51"/>
      <c r="R369" s="51"/>
      <c r="S369" s="52">
        <f>SUM(S356:S368)</f>
        <v>1</v>
      </c>
      <c r="T369" s="51">
        <f t="shared" ref="T369:AA369" si="136">SUM(T356:T368)</f>
        <v>18</v>
      </c>
      <c r="U369" s="52">
        <f t="shared" si="136"/>
        <v>1</v>
      </c>
      <c r="V369" s="51" t="s">
        <v>116</v>
      </c>
      <c r="W369" s="52" t="s">
        <v>116</v>
      </c>
      <c r="X369" s="51">
        <f t="shared" si="136"/>
        <v>251</v>
      </c>
      <c r="Y369" s="52">
        <f t="shared" si="136"/>
        <v>0.99999999999999989</v>
      </c>
      <c r="Z369" s="51">
        <f t="shared" si="136"/>
        <v>394</v>
      </c>
      <c r="AA369" s="52">
        <f t="shared" si="136"/>
        <v>1</v>
      </c>
      <c r="AB369" s="146"/>
      <c r="AC369" s="147"/>
      <c r="AD369" s="147"/>
      <c r="AE369" s="147"/>
      <c r="AG369" s="640">
        <f t="shared" si="133"/>
        <v>1</v>
      </c>
      <c r="AH369" s="626">
        <f t="shared" si="134"/>
        <v>1.0787486515641855E-3</v>
      </c>
      <c r="AI369" s="560" t="s">
        <v>128</v>
      </c>
      <c r="AJ369" s="463"/>
      <c r="AK369" s="463"/>
      <c r="AL369" s="464"/>
      <c r="AO369" s="181" t="s">
        <v>116</v>
      </c>
    </row>
    <row r="370" spans="1:41" ht="13.5" thickBot="1">
      <c r="A370" s="58" t="s">
        <v>226</v>
      </c>
      <c r="C370" s="7"/>
      <c r="D370" s="7"/>
      <c r="E370" s="181">
        <v>2.1</v>
      </c>
      <c r="F370" s="181">
        <v>2</v>
      </c>
      <c r="G370" s="181">
        <v>2.4</v>
      </c>
      <c r="H370" s="181">
        <v>2.9</v>
      </c>
      <c r="I370" s="181">
        <v>2.1</v>
      </c>
      <c r="J370" s="181">
        <v>1.6</v>
      </c>
      <c r="K370" s="181">
        <v>1.5</v>
      </c>
      <c r="L370" s="181">
        <v>2</v>
      </c>
      <c r="P370" s="161"/>
      <c r="Q370" s="82"/>
      <c r="R370" s="82"/>
      <c r="S370" s="82"/>
      <c r="T370" s="82"/>
      <c r="U370" s="82"/>
      <c r="V370" s="82"/>
      <c r="W370" s="82"/>
      <c r="X370" s="82" t="s">
        <v>131</v>
      </c>
      <c r="Y370" s="82" t="s">
        <v>132</v>
      </c>
      <c r="Z370" s="83" t="s">
        <v>133</v>
      </c>
      <c r="AA370" s="84" t="s">
        <v>133</v>
      </c>
      <c r="AB370" s="85" t="s">
        <v>134</v>
      </c>
      <c r="AC370" s="85"/>
      <c r="AD370" s="85"/>
      <c r="AE370" s="86"/>
      <c r="AG370" s="640">
        <f t="shared" si="133"/>
        <v>0</v>
      </c>
      <c r="AH370" s="626">
        <f t="shared" si="134"/>
        <v>0</v>
      </c>
      <c r="AI370" s="570" t="s">
        <v>129</v>
      </c>
      <c r="AJ370" s="604"/>
      <c r="AK370" s="604"/>
      <c r="AL370" s="605"/>
      <c r="AO370" s="181" t="s">
        <v>116</v>
      </c>
    </row>
    <row r="371" spans="1:41" ht="13.5" thickBot="1">
      <c r="A371" s="58">
        <f>SUM(E370:L370)</f>
        <v>16.600000000000001</v>
      </c>
      <c r="C371" s="7"/>
      <c r="D371" s="7"/>
      <c r="E371" s="7"/>
      <c r="F371" s="7"/>
      <c r="G371" s="7"/>
      <c r="H371" s="7"/>
      <c r="I371" s="7"/>
      <c r="J371" s="7"/>
      <c r="K371" s="7"/>
      <c r="P371" s="515">
        <v>2011</v>
      </c>
      <c r="Q371" s="646"/>
      <c r="R371" s="646"/>
      <c r="S371" s="516" t="s">
        <v>135</v>
      </c>
      <c r="T371" s="631"/>
      <c r="U371" s="631"/>
      <c r="V371" s="517" t="s">
        <v>136</v>
      </c>
      <c r="W371" s="517" t="s">
        <v>137</v>
      </c>
      <c r="X371" s="64" t="s">
        <v>138</v>
      </c>
      <c r="Y371" s="64" t="s">
        <v>139</v>
      </c>
      <c r="Z371" s="65" t="s">
        <v>138</v>
      </c>
      <c r="AA371" s="66" t="s">
        <v>139</v>
      </c>
      <c r="AB371" s="72" t="s">
        <v>140</v>
      </c>
      <c r="AC371" s="67"/>
      <c r="AD371" s="67"/>
      <c r="AE371" s="68"/>
      <c r="AG371" s="51">
        <f>SUM(AG358:AG370)</f>
        <v>927</v>
      </c>
      <c r="AH371" s="52">
        <f>SUM(AH358:AH370)</f>
        <v>1</v>
      </c>
      <c r="AI371" s="146"/>
      <c r="AJ371" s="147"/>
      <c r="AK371" s="147"/>
      <c r="AL371" s="147"/>
    </row>
    <row r="372" spans="1:41">
      <c r="P372" s="73" t="s">
        <v>228</v>
      </c>
      <c r="Q372" s="286"/>
      <c r="R372" s="286"/>
      <c r="S372" s="174"/>
      <c r="T372" s="174"/>
      <c r="U372" s="174"/>
      <c r="V372" s="520">
        <f>SUM(X372,Z372)/SUM(X372:AA372)</f>
        <v>0.97599999999999998</v>
      </c>
      <c r="W372" s="520">
        <f>SUM(Y372,AA372)/SUM(X372:AA372)</f>
        <v>2.4E-2</v>
      </c>
      <c r="X372" s="522">
        <f>SUM(P356:P359)</f>
        <v>122</v>
      </c>
      <c r="Y372" s="522">
        <f>SUM(P360:P368)</f>
        <v>3</v>
      </c>
      <c r="Z372" s="522">
        <v>0</v>
      </c>
      <c r="AA372" s="522">
        <v>0</v>
      </c>
      <c r="AB372" s="523" t="s">
        <v>142</v>
      </c>
      <c r="AC372" s="523"/>
      <c r="AD372" s="523"/>
      <c r="AE372" s="523"/>
      <c r="AG372" s="647" t="s">
        <v>133</v>
      </c>
      <c r="AH372" s="648" t="s">
        <v>133</v>
      </c>
      <c r="AI372" s="649" t="s">
        <v>134</v>
      </c>
      <c r="AJ372" s="649"/>
      <c r="AK372" s="649"/>
      <c r="AL372" s="650"/>
    </row>
    <row r="373" spans="1:41">
      <c r="A373" s="152"/>
      <c r="P373" s="75" t="s">
        <v>143</v>
      </c>
      <c r="Q373" s="287"/>
      <c r="R373" s="287"/>
      <c r="S373" s="175"/>
      <c r="T373" s="175"/>
      <c r="U373" s="175"/>
      <c r="V373" s="520">
        <f>SUM(X373,Z373)/SUM(X373:AA373)</f>
        <v>1</v>
      </c>
      <c r="W373" s="520">
        <f>SUM(Y373,AA373)/SUM(X373:AA373)</f>
        <v>0</v>
      </c>
      <c r="X373" s="522">
        <f>SUM(T356:T359)</f>
        <v>18</v>
      </c>
      <c r="Y373" s="522">
        <f>SUM(T360:T368)</f>
        <v>0</v>
      </c>
      <c r="Z373" s="522">
        <v>0</v>
      </c>
      <c r="AA373" s="522">
        <v>0</v>
      </c>
      <c r="AB373" s="523" t="s">
        <v>144</v>
      </c>
      <c r="AC373" s="523"/>
      <c r="AD373" s="523"/>
      <c r="AE373" s="523"/>
      <c r="AG373" s="191" t="s">
        <v>138</v>
      </c>
      <c r="AH373" s="192" t="s">
        <v>139</v>
      </c>
      <c r="AI373" s="193" t="s">
        <v>140</v>
      </c>
      <c r="AJ373" s="194"/>
      <c r="AK373" s="194"/>
      <c r="AL373" s="195"/>
    </row>
    <row r="374" spans="1:41" ht="13.5" thickBot="1">
      <c r="A374" s="152"/>
      <c r="P374" s="162" t="s">
        <v>237</v>
      </c>
      <c r="Q374" s="288"/>
      <c r="R374" s="288"/>
      <c r="S374" s="176"/>
      <c r="T374" s="176"/>
      <c r="U374" s="176"/>
      <c r="V374" s="606">
        <f>SUM(X374,Z374)/SUM(X374:AA374)</f>
        <v>0.57768924302788849</v>
      </c>
      <c r="W374" s="606">
        <f>SUM(Y374,AA374)/SUM(X374:AA374)</f>
        <v>0.42231075697211157</v>
      </c>
      <c r="X374" s="522">
        <f>SUM(X356:X359)</f>
        <v>145</v>
      </c>
      <c r="Y374" s="607">
        <f>SUM(X360:X368)</f>
        <v>106</v>
      </c>
      <c r="Z374" s="522">
        <v>0</v>
      </c>
      <c r="AA374" s="522">
        <v>0</v>
      </c>
      <c r="AB374" s="528" t="s">
        <v>146</v>
      </c>
      <c r="AC374" s="528"/>
      <c r="AD374" s="528"/>
      <c r="AE374" s="528"/>
      <c r="AG374" s="651">
        <v>0</v>
      </c>
      <c r="AH374" s="651">
        <v>0</v>
      </c>
      <c r="AI374" s="523" t="s">
        <v>142</v>
      </c>
      <c r="AJ374" s="523"/>
      <c r="AK374" s="523"/>
      <c r="AL374" s="196"/>
    </row>
    <row r="375" spans="1:41">
      <c r="O375" s="186"/>
      <c r="U375" s="187"/>
      <c r="V375" s="187"/>
      <c r="W375" s="188"/>
      <c r="X375" s="189"/>
      <c r="Y375" s="188"/>
      <c r="Z375" s="188"/>
      <c r="AA375" s="10"/>
      <c r="AB375" s="10"/>
      <c r="AC375" s="10"/>
      <c r="AD375" s="10"/>
      <c r="AG375" s="522">
        <v>0</v>
      </c>
      <c r="AH375" s="522">
        <v>0</v>
      </c>
      <c r="AI375" s="523" t="s">
        <v>144</v>
      </c>
      <c r="AJ375" s="523"/>
      <c r="AK375" s="523"/>
      <c r="AL375" s="196"/>
    </row>
    <row r="376" spans="1:41" ht="27" thickBot="1">
      <c r="A376" s="5" t="s">
        <v>238</v>
      </c>
      <c r="B376" s="5"/>
      <c r="C376" s="6"/>
      <c r="D376" s="6"/>
      <c r="E376" s="7"/>
      <c r="F376" s="7"/>
      <c r="G376" s="7"/>
      <c r="H376" s="7"/>
      <c r="I376" s="7"/>
      <c r="J376" s="7"/>
      <c r="K376" s="7"/>
      <c r="U376" s="9"/>
      <c r="AE376" s="7"/>
      <c r="AF376" s="7"/>
      <c r="AG376" s="522">
        <v>86</v>
      </c>
      <c r="AH376" s="522">
        <v>0</v>
      </c>
      <c r="AI376" s="652"/>
      <c r="AJ376" s="652"/>
      <c r="AK376" s="652"/>
      <c r="AL376" s="653"/>
    </row>
    <row r="377" spans="1:41" ht="13.5" thickBot="1">
      <c r="A377" s="11" t="s">
        <v>95</v>
      </c>
      <c r="B377" s="11"/>
      <c r="C377" s="7"/>
      <c r="D377" s="7"/>
      <c r="E377" s="7"/>
      <c r="F377" s="7"/>
      <c r="G377" s="7"/>
      <c r="H377" s="7"/>
      <c r="I377" s="7"/>
      <c r="J377" s="7"/>
      <c r="K377" s="7"/>
      <c r="AE377" s="7"/>
      <c r="AF377" s="7"/>
      <c r="AG377" s="197"/>
      <c r="AH377" s="197"/>
      <c r="AI377" s="197"/>
      <c r="AJ377" s="197"/>
      <c r="AK377" s="197"/>
      <c r="AL377" s="197"/>
    </row>
    <row r="378" spans="1:41" ht="13.5" thickTop="1">
      <c r="A378" s="12" t="s">
        <v>72</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c r="A379" s="456" t="s">
        <v>96</v>
      </c>
      <c r="B379" s="462" t="s">
        <v>160</v>
      </c>
      <c r="C379" s="462" t="s">
        <v>160</v>
      </c>
      <c r="D379" s="462" t="s">
        <v>160</v>
      </c>
      <c r="E379" s="462" t="s">
        <v>160</v>
      </c>
      <c r="F379" s="462" t="s">
        <v>160</v>
      </c>
      <c r="G379" s="462" t="s">
        <v>160</v>
      </c>
      <c r="H379" s="462" t="s">
        <v>160</v>
      </c>
      <c r="I379" s="462" t="s">
        <v>160</v>
      </c>
      <c r="J379" s="462" t="s">
        <v>160</v>
      </c>
      <c r="K379" s="462" t="s">
        <v>160</v>
      </c>
      <c r="L379" s="462" t="s">
        <v>160</v>
      </c>
      <c r="M379" s="462" t="s">
        <v>160</v>
      </c>
      <c r="N379" s="462" t="s">
        <v>160</v>
      </c>
      <c r="O379" s="462" t="s">
        <v>160</v>
      </c>
      <c r="P379" s="462" t="s">
        <v>160</v>
      </c>
      <c r="Q379" s="462"/>
      <c r="R379" s="462"/>
      <c r="S379" s="462" t="s">
        <v>160</v>
      </c>
      <c r="T379" s="462" t="s">
        <v>160</v>
      </c>
      <c r="U379" s="458"/>
      <c r="V379" s="459"/>
      <c r="W379" s="459"/>
      <c r="X379" s="460"/>
      <c r="Y379" s="460"/>
      <c r="Z379" s="460"/>
      <c r="AA379" s="460"/>
      <c r="AB379" s="461"/>
      <c r="AC379" s="462"/>
      <c r="AD379" s="462"/>
      <c r="AE379" s="462"/>
      <c r="AF379" s="463"/>
    </row>
    <row r="380" spans="1:41" ht="13.5" thickBot="1">
      <c r="A380" s="456" t="s">
        <v>99</v>
      </c>
      <c r="B380" s="462" t="s">
        <v>239</v>
      </c>
      <c r="C380" s="462" t="s">
        <v>239</v>
      </c>
      <c r="D380" s="462" t="s">
        <v>184</v>
      </c>
      <c r="E380" s="462" t="s">
        <v>240</v>
      </c>
      <c r="F380" s="462" t="s">
        <v>101</v>
      </c>
      <c r="G380" s="462" t="s">
        <v>241</v>
      </c>
      <c r="H380" s="462" t="s">
        <v>222</v>
      </c>
      <c r="I380" s="462" t="s">
        <v>231</v>
      </c>
      <c r="J380" s="462" t="s">
        <v>101</v>
      </c>
      <c r="K380" s="462" t="s">
        <v>231</v>
      </c>
      <c r="L380" s="462" t="s">
        <v>100</v>
      </c>
      <c r="M380" s="462" t="s">
        <v>100</v>
      </c>
      <c r="N380" s="462" t="s">
        <v>101</v>
      </c>
      <c r="O380" s="462" t="s">
        <v>101</v>
      </c>
      <c r="P380" s="462" t="s">
        <v>240</v>
      </c>
      <c r="Q380" s="462"/>
      <c r="R380" s="462"/>
      <c r="S380" s="462" t="s">
        <v>100</v>
      </c>
      <c r="T380" s="462" t="s">
        <v>231</v>
      </c>
      <c r="U380" s="465" t="s">
        <v>103</v>
      </c>
      <c r="V380" s="459"/>
      <c r="W380" s="460"/>
      <c r="X380" s="460"/>
      <c r="Y380" s="460"/>
      <c r="Z380" s="460"/>
      <c r="AA380" s="460"/>
      <c r="AB380" s="461"/>
      <c r="AC380" s="462"/>
      <c r="AD380" s="462"/>
      <c r="AE380" s="463"/>
      <c r="AF380" s="463"/>
    </row>
    <row r="381" spans="1:41" ht="14.25" thickTop="1" thickBot="1">
      <c r="A381" s="472" t="s">
        <v>232</v>
      </c>
      <c r="B381" s="553">
        <v>8472</v>
      </c>
      <c r="C381" s="553">
        <v>14980</v>
      </c>
      <c r="D381" s="553">
        <v>12984</v>
      </c>
      <c r="E381" s="553">
        <v>10841</v>
      </c>
      <c r="F381" s="553">
        <v>10875</v>
      </c>
      <c r="G381" s="553">
        <v>11695</v>
      </c>
      <c r="H381" s="553">
        <v>12391</v>
      </c>
      <c r="I381" s="553">
        <v>12400</v>
      </c>
      <c r="J381" s="553">
        <v>12389</v>
      </c>
      <c r="K381" s="553">
        <v>12416</v>
      </c>
      <c r="L381" s="553">
        <v>12038</v>
      </c>
      <c r="M381" s="553">
        <v>10567</v>
      </c>
      <c r="N381" s="553">
        <v>8321</v>
      </c>
      <c r="O381" s="553">
        <v>7254</v>
      </c>
      <c r="P381" s="553">
        <v>6598</v>
      </c>
      <c r="Q381" s="553"/>
      <c r="R381" s="553"/>
      <c r="S381" s="553">
        <v>5975</v>
      </c>
      <c r="T381" s="553">
        <v>5838</v>
      </c>
      <c r="U381" s="22" t="s">
        <v>105</v>
      </c>
      <c r="V381" s="623"/>
      <c r="W381" s="573"/>
      <c r="X381" s="573"/>
      <c r="Y381" s="573"/>
      <c r="Z381" s="573"/>
      <c r="AA381" s="574"/>
      <c r="AB381" s="575"/>
      <c r="AC381" s="576"/>
      <c r="AD381" s="576"/>
      <c r="AE381" s="577"/>
      <c r="AF381" s="463"/>
      <c r="AG381" s="21"/>
    </row>
    <row r="382" spans="1:41" ht="13.5" thickBot="1">
      <c r="A382" s="480" t="s">
        <v>106</v>
      </c>
      <c r="B382" s="556" t="s">
        <v>107</v>
      </c>
      <c r="C382" s="556" t="s">
        <v>107</v>
      </c>
      <c r="D382" s="556" t="s">
        <v>107</v>
      </c>
      <c r="E382" s="556" t="s">
        <v>107</v>
      </c>
      <c r="F382" s="556" t="s">
        <v>107</v>
      </c>
      <c r="G382" s="556" t="s">
        <v>107</v>
      </c>
      <c r="H382" s="556" t="s">
        <v>107</v>
      </c>
      <c r="I382" s="556" t="s">
        <v>107</v>
      </c>
      <c r="J382" s="556" t="s">
        <v>107</v>
      </c>
      <c r="K382" s="556" t="s">
        <v>107</v>
      </c>
      <c r="L382" s="556" t="s">
        <v>107</v>
      </c>
      <c r="M382" s="556" t="s">
        <v>107</v>
      </c>
      <c r="N382" s="556" t="s">
        <v>153</v>
      </c>
      <c r="O382" s="556" t="s">
        <v>153</v>
      </c>
      <c r="P382" s="556" t="s">
        <v>153</v>
      </c>
      <c r="Q382" s="556"/>
      <c r="R382" s="556"/>
      <c r="S382" s="556" t="s">
        <v>113</v>
      </c>
      <c r="T382" s="556" t="s">
        <v>113</v>
      </c>
      <c r="U382" s="90" t="s">
        <v>108</v>
      </c>
      <c r="V382" s="91" t="s">
        <v>109</v>
      </c>
      <c r="W382" s="178" t="s">
        <v>110</v>
      </c>
      <c r="X382" s="91" t="s">
        <v>111</v>
      </c>
      <c r="Y382" s="179" t="s">
        <v>112</v>
      </c>
      <c r="Z382" s="180" t="s">
        <v>111</v>
      </c>
      <c r="AA382" s="90" t="s">
        <v>113</v>
      </c>
      <c r="AB382" s="91" t="s">
        <v>109</v>
      </c>
      <c r="AC382" s="136" t="s">
        <v>114</v>
      </c>
      <c r="AD382" s="91" t="s">
        <v>111</v>
      </c>
      <c r="AE382" s="584"/>
      <c r="AF382" s="463"/>
      <c r="AG382" s="464"/>
    </row>
    <row r="383" spans="1:41">
      <c r="A383" s="26" t="s">
        <v>115</v>
      </c>
      <c r="B383" s="484">
        <v>0</v>
      </c>
      <c r="C383" s="484">
        <v>3</v>
      </c>
      <c r="D383" s="484">
        <v>14</v>
      </c>
      <c r="E383" s="484">
        <v>41</v>
      </c>
      <c r="F383" s="484">
        <v>30</v>
      </c>
      <c r="G383" s="484">
        <v>15</v>
      </c>
      <c r="H383" s="484">
        <v>0</v>
      </c>
      <c r="I383" s="484">
        <v>4</v>
      </c>
      <c r="J383" s="484">
        <v>0</v>
      </c>
      <c r="K383" s="484">
        <v>0</v>
      </c>
      <c r="L383" s="484">
        <v>0</v>
      </c>
      <c r="M383" s="484">
        <v>0</v>
      </c>
      <c r="N383" s="484">
        <v>0</v>
      </c>
      <c r="O383" s="484">
        <v>0</v>
      </c>
      <c r="P383" s="484">
        <v>0</v>
      </c>
      <c r="Q383" s="484"/>
      <c r="R383" s="484"/>
      <c r="S383" s="484">
        <v>18</v>
      </c>
      <c r="T383" s="484">
        <v>51</v>
      </c>
      <c r="U383" s="627">
        <f t="shared" ref="U383:U395" si="137">M410</f>
        <v>56</v>
      </c>
      <c r="V383" s="654">
        <f t="shared" ref="V383:V395" si="138">U383/U$396</f>
        <v>0.71794871794871795</v>
      </c>
      <c r="W383" s="627">
        <f t="shared" ref="W383:W395" si="139">SUM(B383:M383)</f>
        <v>107</v>
      </c>
      <c r="X383" s="626">
        <f t="shared" ref="X383:X395" si="140">W383/W$396</f>
        <v>0.47982062780269058</v>
      </c>
      <c r="Y383" s="627">
        <f t="shared" ref="Y383:Y395" si="141">SUM(N383:P383)</f>
        <v>0</v>
      </c>
      <c r="Z383" s="626">
        <f t="shared" ref="Z383:Z395" si="142">Y383/Y$396</f>
        <v>0</v>
      </c>
      <c r="AA383" s="627">
        <f>SUM(S383:T383)</f>
        <v>69</v>
      </c>
      <c r="AB383" s="626">
        <f t="shared" ref="AB383:AB395" si="143">AA383/AA$396</f>
        <v>0.15789473684210525</v>
      </c>
      <c r="AC383" s="640">
        <f t="shared" ref="AC383:AC395" si="144">SUM(B383:T383,M410)</f>
        <v>232</v>
      </c>
      <c r="AD383" s="626">
        <f t="shared" ref="AD383:AD395" si="145">AC383/AC$396</f>
        <v>0.31309041835357626</v>
      </c>
      <c r="AE383" s="560" t="s">
        <v>115</v>
      </c>
      <c r="AF383" s="463"/>
      <c r="AG383" s="464"/>
    </row>
    <row r="384" spans="1:41">
      <c r="A384" s="493" t="s">
        <v>117</v>
      </c>
      <c r="B384" s="485">
        <v>0</v>
      </c>
      <c r="C384" s="485">
        <v>4</v>
      </c>
      <c r="D384" s="485">
        <v>8</v>
      </c>
      <c r="E384" s="485">
        <v>30</v>
      </c>
      <c r="F384" s="485">
        <v>23</v>
      </c>
      <c r="G384" s="485">
        <v>18</v>
      </c>
      <c r="H384" s="485">
        <v>9</v>
      </c>
      <c r="I384" s="485">
        <v>4</v>
      </c>
      <c r="J384" s="485">
        <v>6</v>
      </c>
      <c r="K384" s="485">
        <v>4</v>
      </c>
      <c r="L384" s="485">
        <v>1</v>
      </c>
      <c r="M384" s="485">
        <v>0</v>
      </c>
      <c r="N384" s="485">
        <v>0</v>
      </c>
      <c r="O384" s="485">
        <v>0</v>
      </c>
      <c r="P384" s="485">
        <v>1</v>
      </c>
      <c r="Q384" s="485"/>
      <c r="R384" s="485"/>
      <c r="S384" s="485">
        <v>24</v>
      </c>
      <c r="T384" s="485">
        <v>8</v>
      </c>
      <c r="U384" s="627">
        <f t="shared" si="137"/>
        <v>0</v>
      </c>
      <c r="V384" s="654">
        <f t="shared" si="138"/>
        <v>0</v>
      </c>
      <c r="W384" s="627">
        <f t="shared" si="139"/>
        <v>107</v>
      </c>
      <c r="X384" s="626">
        <f t="shared" si="140"/>
        <v>0.47982062780269058</v>
      </c>
      <c r="Y384" s="627">
        <f t="shared" si="141"/>
        <v>1</v>
      </c>
      <c r="Z384" s="626">
        <f t="shared" si="142"/>
        <v>0.33333333333333331</v>
      </c>
      <c r="AA384" s="627">
        <f t="shared" ref="AA384:AA395" si="146">SUM(S384:T384)</f>
        <v>32</v>
      </c>
      <c r="AB384" s="626">
        <f t="shared" si="143"/>
        <v>7.3226544622425629E-2</v>
      </c>
      <c r="AC384" s="640">
        <f t="shared" si="144"/>
        <v>140</v>
      </c>
      <c r="AD384" s="626">
        <f t="shared" si="145"/>
        <v>0.18893387314439947</v>
      </c>
      <c r="AE384" s="560" t="s">
        <v>117</v>
      </c>
      <c r="AF384" s="463"/>
      <c r="AG384" s="464"/>
    </row>
    <row r="385" spans="1:51">
      <c r="A385" s="493" t="s">
        <v>118</v>
      </c>
      <c r="B385" s="485">
        <v>0</v>
      </c>
      <c r="C385" s="485">
        <v>0</v>
      </c>
      <c r="D385" s="485">
        <v>1</v>
      </c>
      <c r="E385" s="485">
        <v>4</v>
      </c>
      <c r="F385" s="485">
        <v>2</v>
      </c>
      <c r="G385" s="485">
        <v>0</v>
      </c>
      <c r="H385" s="485">
        <v>2</v>
      </c>
      <c r="I385" s="485">
        <v>0</v>
      </c>
      <c r="J385" s="485">
        <v>0</v>
      </c>
      <c r="K385" s="485">
        <v>0</v>
      </c>
      <c r="L385" s="485">
        <v>0</v>
      </c>
      <c r="M385" s="485">
        <v>0</v>
      </c>
      <c r="N385" s="485">
        <v>0</v>
      </c>
      <c r="O385" s="485">
        <v>0</v>
      </c>
      <c r="P385" s="485">
        <v>0</v>
      </c>
      <c r="Q385" s="485"/>
      <c r="R385" s="485"/>
      <c r="S385" s="485">
        <v>58</v>
      </c>
      <c r="T385" s="485">
        <v>16</v>
      </c>
      <c r="U385" s="627">
        <f t="shared" si="137"/>
        <v>1</v>
      </c>
      <c r="V385" s="654">
        <f t="shared" si="138"/>
        <v>1.282051282051282E-2</v>
      </c>
      <c r="W385" s="627">
        <f t="shared" si="139"/>
        <v>9</v>
      </c>
      <c r="X385" s="626">
        <f t="shared" si="140"/>
        <v>4.0358744394618833E-2</v>
      </c>
      <c r="Y385" s="627">
        <f t="shared" si="141"/>
        <v>0</v>
      </c>
      <c r="Z385" s="626">
        <f t="shared" si="142"/>
        <v>0</v>
      </c>
      <c r="AA385" s="627">
        <f t="shared" si="146"/>
        <v>74</v>
      </c>
      <c r="AB385" s="626">
        <f t="shared" si="143"/>
        <v>0.16933638443935928</v>
      </c>
      <c r="AC385" s="640">
        <f t="shared" si="144"/>
        <v>84</v>
      </c>
      <c r="AD385" s="626">
        <f t="shared" si="145"/>
        <v>0.11336032388663968</v>
      </c>
      <c r="AE385" s="561" t="s">
        <v>118</v>
      </c>
      <c r="AF385" s="463"/>
      <c r="AG385" s="464"/>
      <c r="AJ385" s="199"/>
      <c r="AR385" s="200"/>
      <c r="AS385" s="200"/>
      <c r="AT385" s="200"/>
      <c r="AU385" s="200"/>
    </row>
    <row r="386" spans="1:51">
      <c r="A386" s="493" t="s">
        <v>119</v>
      </c>
      <c r="B386" s="485">
        <v>0</v>
      </c>
      <c r="C386" s="485">
        <v>0</v>
      </c>
      <c r="D386" s="485">
        <v>0</v>
      </c>
      <c r="E386" s="485">
        <v>0</v>
      </c>
      <c r="F386" s="485">
        <v>0</v>
      </c>
      <c r="G386" s="485">
        <v>0</v>
      </c>
      <c r="H386" s="485">
        <v>0</v>
      </c>
      <c r="I386" s="485">
        <v>0</v>
      </c>
      <c r="J386" s="485">
        <v>0</v>
      </c>
      <c r="K386" s="485">
        <v>0</v>
      </c>
      <c r="L386" s="485">
        <v>0</v>
      </c>
      <c r="M386" s="485">
        <v>0</v>
      </c>
      <c r="N386" s="485">
        <v>0</v>
      </c>
      <c r="O386" s="485">
        <v>0</v>
      </c>
      <c r="P386" s="485">
        <v>1</v>
      </c>
      <c r="Q386" s="485"/>
      <c r="R386" s="485"/>
      <c r="S386" s="485">
        <v>63</v>
      </c>
      <c r="T386" s="485">
        <v>12</v>
      </c>
      <c r="U386" s="627">
        <f t="shared" si="137"/>
        <v>5</v>
      </c>
      <c r="V386" s="654">
        <f t="shared" si="138"/>
        <v>6.4102564102564097E-2</v>
      </c>
      <c r="W386" s="627">
        <f t="shared" si="139"/>
        <v>0</v>
      </c>
      <c r="X386" s="626">
        <f t="shared" si="140"/>
        <v>0</v>
      </c>
      <c r="Y386" s="627">
        <f t="shared" si="141"/>
        <v>1</v>
      </c>
      <c r="Z386" s="626">
        <f t="shared" si="142"/>
        <v>0.33333333333333331</v>
      </c>
      <c r="AA386" s="627">
        <f t="shared" si="146"/>
        <v>75</v>
      </c>
      <c r="AB386" s="626">
        <f t="shared" si="143"/>
        <v>0.17162471395881007</v>
      </c>
      <c r="AC386" s="640">
        <f t="shared" si="144"/>
        <v>81</v>
      </c>
      <c r="AD386" s="626">
        <f t="shared" si="145"/>
        <v>0.10931174089068826</v>
      </c>
      <c r="AE386" s="561" t="s">
        <v>119</v>
      </c>
      <c r="AF386" s="463"/>
      <c r="AG386" s="464"/>
      <c r="AJ386" s="199"/>
      <c r="AR386" s="7"/>
      <c r="AS386" s="7"/>
      <c r="AT386" s="7"/>
      <c r="AU386" s="7"/>
      <c r="AV386" s="7"/>
    </row>
    <row r="387" spans="1:51">
      <c r="A387" s="493" t="s">
        <v>120</v>
      </c>
      <c r="B387" s="612">
        <v>0</v>
      </c>
      <c r="C387" s="485">
        <v>0</v>
      </c>
      <c r="D387" s="485">
        <v>0</v>
      </c>
      <c r="E387" s="485">
        <v>0</v>
      </c>
      <c r="F387" s="485">
        <v>0</v>
      </c>
      <c r="G387" s="485">
        <v>0</v>
      </c>
      <c r="H387" s="485">
        <v>0</v>
      </c>
      <c r="I387" s="485">
        <v>0</v>
      </c>
      <c r="J387" s="485">
        <v>0</v>
      </c>
      <c r="K387" s="485">
        <v>0</v>
      </c>
      <c r="L387" s="485">
        <v>0</v>
      </c>
      <c r="M387" s="485">
        <v>0</v>
      </c>
      <c r="N387" s="485">
        <v>0</v>
      </c>
      <c r="O387" s="485">
        <v>0</v>
      </c>
      <c r="P387" s="485">
        <v>1</v>
      </c>
      <c r="Q387" s="485"/>
      <c r="R387" s="485"/>
      <c r="S387" s="485">
        <v>34</v>
      </c>
      <c r="T387" s="485">
        <v>17</v>
      </c>
      <c r="U387" s="627">
        <f t="shared" si="137"/>
        <v>2</v>
      </c>
      <c r="V387" s="654">
        <f t="shared" si="138"/>
        <v>2.564102564102564E-2</v>
      </c>
      <c r="W387" s="627">
        <f t="shared" si="139"/>
        <v>0</v>
      </c>
      <c r="X387" s="626">
        <f t="shared" si="140"/>
        <v>0</v>
      </c>
      <c r="Y387" s="627">
        <f t="shared" si="141"/>
        <v>1</v>
      </c>
      <c r="Z387" s="626">
        <f t="shared" si="142"/>
        <v>0.33333333333333331</v>
      </c>
      <c r="AA387" s="627">
        <f t="shared" si="146"/>
        <v>51</v>
      </c>
      <c r="AB387" s="626">
        <f t="shared" si="143"/>
        <v>0.11670480549199085</v>
      </c>
      <c r="AC387" s="640">
        <f t="shared" si="144"/>
        <v>54</v>
      </c>
      <c r="AD387" s="626">
        <f t="shared" si="145"/>
        <v>7.28744939271255E-2</v>
      </c>
      <c r="AE387" s="561" t="s">
        <v>120</v>
      </c>
      <c r="AF387" s="463"/>
      <c r="AG387" s="464"/>
      <c r="AH387" s="10" t="s">
        <v>154</v>
      </c>
      <c r="AI387" s="10" t="s">
        <v>175</v>
      </c>
      <c r="AJ387" s="199"/>
      <c r="AR387" s="7"/>
      <c r="AS387" s="154"/>
      <c r="AT387" s="7"/>
      <c r="AU387" s="7"/>
    </row>
    <row r="388" spans="1:51">
      <c r="A388" s="493" t="s">
        <v>121</v>
      </c>
      <c r="B388" s="612">
        <v>0</v>
      </c>
      <c r="C388" s="485">
        <v>0</v>
      </c>
      <c r="D388" s="485">
        <v>0</v>
      </c>
      <c r="E388" s="485">
        <v>0</v>
      </c>
      <c r="F388" s="485">
        <v>0</v>
      </c>
      <c r="G388" s="485">
        <v>0</v>
      </c>
      <c r="H388" s="485">
        <v>0</v>
      </c>
      <c r="I388" s="485">
        <v>0</v>
      </c>
      <c r="J388" s="485">
        <v>0</v>
      </c>
      <c r="K388" s="485">
        <v>0</v>
      </c>
      <c r="L388" s="485">
        <v>0</v>
      </c>
      <c r="M388" s="485">
        <v>0</v>
      </c>
      <c r="N388" s="485">
        <v>0</v>
      </c>
      <c r="O388" s="485">
        <v>0</v>
      </c>
      <c r="P388" s="485">
        <v>0</v>
      </c>
      <c r="Q388" s="485"/>
      <c r="R388" s="485"/>
      <c r="S388" s="485">
        <v>19</v>
      </c>
      <c r="T388" s="485">
        <v>23</v>
      </c>
      <c r="U388" s="627">
        <f t="shared" si="137"/>
        <v>3</v>
      </c>
      <c r="V388" s="654">
        <f t="shared" si="138"/>
        <v>3.8461538461538464E-2</v>
      </c>
      <c r="W388" s="627">
        <f t="shared" si="139"/>
        <v>0</v>
      </c>
      <c r="X388" s="626">
        <f t="shared" si="140"/>
        <v>0</v>
      </c>
      <c r="Y388" s="627">
        <f t="shared" si="141"/>
        <v>0</v>
      </c>
      <c r="Z388" s="626">
        <f t="shared" si="142"/>
        <v>0</v>
      </c>
      <c r="AA388" s="627">
        <f t="shared" si="146"/>
        <v>42</v>
      </c>
      <c r="AB388" s="626">
        <f t="shared" si="143"/>
        <v>9.6109839816933634E-2</v>
      </c>
      <c r="AC388" s="640">
        <f t="shared" si="144"/>
        <v>45</v>
      </c>
      <c r="AD388" s="626">
        <f t="shared" si="145"/>
        <v>6.0728744939271252E-2</v>
      </c>
      <c r="AE388" s="561" t="s">
        <v>121</v>
      </c>
      <c r="AF388" s="463"/>
      <c r="AG388" s="464"/>
      <c r="AH388" s="10">
        <v>32</v>
      </c>
      <c r="AI388" s="10">
        <v>0</v>
      </c>
      <c r="AJ388" s="199"/>
      <c r="AR388" s="154"/>
      <c r="AS388" s="154"/>
      <c r="AT388" s="154"/>
      <c r="AU388" s="154"/>
    </row>
    <row r="389" spans="1:51">
      <c r="A389" s="493" t="s">
        <v>122</v>
      </c>
      <c r="B389" s="612">
        <v>0</v>
      </c>
      <c r="C389" s="485">
        <v>0</v>
      </c>
      <c r="D389" s="485">
        <v>0</v>
      </c>
      <c r="E389" s="485">
        <v>0</v>
      </c>
      <c r="F389" s="485">
        <v>0</v>
      </c>
      <c r="G389" s="485">
        <v>0</v>
      </c>
      <c r="H389" s="485">
        <v>0</v>
      </c>
      <c r="I389" s="485">
        <v>0</v>
      </c>
      <c r="J389" s="485">
        <v>0</v>
      </c>
      <c r="K389" s="485">
        <v>0</v>
      </c>
      <c r="L389" s="485">
        <v>0</v>
      </c>
      <c r="M389" s="485">
        <v>0</v>
      </c>
      <c r="N389" s="485">
        <v>0</v>
      </c>
      <c r="O389" s="485">
        <v>0</v>
      </c>
      <c r="P389" s="485">
        <v>0</v>
      </c>
      <c r="Q389" s="485"/>
      <c r="R389" s="485"/>
      <c r="S389" s="485">
        <v>11</v>
      </c>
      <c r="T389" s="485">
        <v>6</v>
      </c>
      <c r="U389" s="627">
        <f t="shared" si="137"/>
        <v>3</v>
      </c>
      <c r="V389" s="654">
        <f t="shared" si="138"/>
        <v>3.8461538461538464E-2</v>
      </c>
      <c r="W389" s="627">
        <f t="shared" si="139"/>
        <v>0</v>
      </c>
      <c r="X389" s="626">
        <f t="shared" si="140"/>
        <v>0</v>
      </c>
      <c r="Y389" s="627">
        <f t="shared" si="141"/>
        <v>0</v>
      </c>
      <c r="Z389" s="626">
        <f t="shared" si="142"/>
        <v>0</v>
      </c>
      <c r="AA389" s="627">
        <f t="shared" si="146"/>
        <v>17</v>
      </c>
      <c r="AB389" s="626">
        <f t="shared" si="143"/>
        <v>3.8901601830663615E-2</v>
      </c>
      <c r="AC389" s="640">
        <f t="shared" si="144"/>
        <v>20</v>
      </c>
      <c r="AD389" s="626">
        <f t="shared" si="145"/>
        <v>2.6990553306342781E-2</v>
      </c>
      <c r="AE389" s="561" t="s">
        <v>122</v>
      </c>
      <c r="AF389" s="463"/>
      <c r="AG389" s="464"/>
      <c r="AJ389" s="199"/>
      <c r="AR389" s="154"/>
      <c r="AS389" s="154"/>
      <c r="AT389" s="154"/>
      <c r="AU389" s="154"/>
    </row>
    <row r="390" spans="1:51" ht="13.5" thickBot="1">
      <c r="A390" s="31" t="s">
        <v>124</v>
      </c>
      <c r="B390" s="497">
        <v>0</v>
      </c>
      <c r="C390" s="497">
        <v>0</v>
      </c>
      <c r="D390" s="497">
        <v>0</v>
      </c>
      <c r="E390" s="497">
        <v>0</v>
      </c>
      <c r="F390" s="497">
        <v>0</v>
      </c>
      <c r="G390" s="497">
        <v>0</v>
      </c>
      <c r="H390" s="497">
        <v>0</v>
      </c>
      <c r="I390" s="497">
        <v>0</v>
      </c>
      <c r="J390" s="497">
        <v>0</v>
      </c>
      <c r="K390" s="497">
        <v>0</v>
      </c>
      <c r="L390" s="497">
        <v>0</v>
      </c>
      <c r="M390" s="497">
        <v>0</v>
      </c>
      <c r="N390" s="497">
        <v>0</v>
      </c>
      <c r="O390" s="497">
        <v>0</v>
      </c>
      <c r="P390" s="497">
        <v>0</v>
      </c>
      <c r="Q390" s="497"/>
      <c r="R390" s="497"/>
      <c r="S390" s="497">
        <v>8</v>
      </c>
      <c r="T390" s="497">
        <v>1</v>
      </c>
      <c r="U390" s="170">
        <f t="shared" si="137"/>
        <v>0</v>
      </c>
      <c r="V390" s="190">
        <f t="shared" si="138"/>
        <v>0</v>
      </c>
      <c r="W390" s="170">
        <f t="shared" si="139"/>
        <v>0</v>
      </c>
      <c r="X390" s="169">
        <f t="shared" si="140"/>
        <v>0</v>
      </c>
      <c r="Y390" s="170">
        <f t="shared" si="141"/>
        <v>0</v>
      </c>
      <c r="Z390" s="169">
        <f t="shared" si="142"/>
        <v>0</v>
      </c>
      <c r="AA390" s="627">
        <f t="shared" si="146"/>
        <v>9</v>
      </c>
      <c r="AB390" s="626">
        <f t="shared" si="143"/>
        <v>2.0594965675057208E-2</v>
      </c>
      <c r="AC390" s="640">
        <f t="shared" si="144"/>
        <v>9</v>
      </c>
      <c r="AD390" s="626">
        <f t="shared" si="145"/>
        <v>1.2145748987854251E-2</v>
      </c>
      <c r="AE390" s="564" t="s">
        <v>124</v>
      </c>
      <c r="AF390" s="597"/>
      <c r="AG390" s="464"/>
      <c r="AJ390" s="199"/>
      <c r="AR390" s="7"/>
      <c r="AS390" s="7"/>
      <c r="AT390" s="7"/>
      <c r="AU390" s="7"/>
    </row>
    <row r="391" spans="1:51">
      <c r="A391" s="26" t="s">
        <v>125</v>
      </c>
      <c r="B391" s="172">
        <v>0</v>
      </c>
      <c r="C391" s="484">
        <v>0</v>
      </c>
      <c r="D391" s="612">
        <v>0</v>
      </c>
      <c r="E391" s="484">
        <v>0</v>
      </c>
      <c r="F391" s="484">
        <v>0</v>
      </c>
      <c r="G391" s="484">
        <v>0</v>
      </c>
      <c r="H391" s="484">
        <v>0</v>
      </c>
      <c r="I391" s="484">
        <v>0</v>
      </c>
      <c r="J391" s="484">
        <v>0</v>
      </c>
      <c r="K391" s="484">
        <v>0</v>
      </c>
      <c r="L391" s="484">
        <v>0</v>
      </c>
      <c r="M391" s="484">
        <v>0</v>
      </c>
      <c r="N391" s="484">
        <v>0</v>
      </c>
      <c r="O391" s="484">
        <v>0</v>
      </c>
      <c r="P391" s="484">
        <v>0</v>
      </c>
      <c r="Q391" s="484"/>
      <c r="R391" s="484"/>
      <c r="S391" s="484">
        <v>21</v>
      </c>
      <c r="T391" s="484">
        <v>14</v>
      </c>
      <c r="U391" s="630">
        <f t="shared" si="137"/>
        <v>6</v>
      </c>
      <c r="V391" s="655">
        <f t="shared" si="138"/>
        <v>7.6923076923076927E-2</v>
      </c>
      <c r="W391" s="630">
        <f t="shared" si="139"/>
        <v>0</v>
      </c>
      <c r="X391" s="629">
        <f t="shared" si="140"/>
        <v>0</v>
      </c>
      <c r="Y391" s="630">
        <f t="shared" si="141"/>
        <v>0</v>
      </c>
      <c r="Z391" s="629">
        <f t="shared" si="142"/>
        <v>0</v>
      </c>
      <c r="AA391" s="627">
        <f t="shared" si="146"/>
        <v>35</v>
      </c>
      <c r="AB391" s="626">
        <f t="shared" si="143"/>
        <v>8.0091533180778038E-2</v>
      </c>
      <c r="AC391" s="640">
        <f t="shared" si="144"/>
        <v>41</v>
      </c>
      <c r="AD391" s="626">
        <f t="shared" si="145"/>
        <v>5.5330634278002701E-2</v>
      </c>
      <c r="AE391" s="567" t="s">
        <v>125</v>
      </c>
      <c r="AF391" s="602"/>
      <c r="AG391" s="464"/>
      <c r="AJ391" s="199"/>
      <c r="AR391" s="7"/>
      <c r="AS391" s="7"/>
      <c r="AT391" s="7"/>
      <c r="AU391" s="7"/>
    </row>
    <row r="392" spans="1:51">
      <c r="A392" s="493" t="s">
        <v>126</v>
      </c>
      <c r="B392" s="612">
        <v>0</v>
      </c>
      <c r="C392" s="485">
        <v>0</v>
      </c>
      <c r="D392" s="485">
        <v>0</v>
      </c>
      <c r="E392" s="485">
        <v>0</v>
      </c>
      <c r="F392" s="485">
        <v>0</v>
      </c>
      <c r="G392" s="485">
        <v>0</v>
      </c>
      <c r="H392" s="485">
        <v>0</v>
      </c>
      <c r="I392" s="485">
        <v>0</v>
      </c>
      <c r="J392" s="485">
        <v>0</v>
      </c>
      <c r="K392" s="485">
        <v>0</v>
      </c>
      <c r="L392" s="485">
        <v>0</v>
      </c>
      <c r="M392" s="485">
        <v>0</v>
      </c>
      <c r="N392" s="485">
        <v>0</v>
      </c>
      <c r="O392" s="485">
        <v>0</v>
      </c>
      <c r="P392" s="485">
        <v>0</v>
      </c>
      <c r="Q392" s="485"/>
      <c r="R392" s="485"/>
      <c r="S392" s="485">
        <v>19</v>
      </c>
      <c r="T392" s="485">
        <v>2</v>
      </c>
      <c r="U392" s="627">
        <f t="shared" si="137"/>
        <v>2</v>
      </c>
      <c r="V392" s="654">
        <f t="shared" si="138"/>
        <v>2.564102564102564E-2</v>
      </c>
      <c r="W392" s="627">
        <f t="shared" si="139"/>
        <v>0</v>
      </c>
      <c r="X392" s="626">
        <f t="shared" si="140"/>
        <v>0</v>
      </c>
      <c r="Y392" s="627">
        <f t="shared" si="141"/>
        <v>0</v>
      </c>
      <c r="Z392" s="626">
        <f t="shared" si="142"/>
        <v>0</v>
      </c>
      <c r="AA392" s="627">
        <f t="shared" si="146"/>
        <v>21</v>
      </c>
      <c r="AB392" s="626">
        <f t="shared" si="143"/>
        <v>4.8054919908466817E-2</v>
      </c>
      <c r="AC392" s="640">
        <f t="shared" si="144"/>
        <v>23</v>
      </c>
      <c r="AD392" s="626">
        <f t="shared" si="145"/>
        <v>3.1039136302294199E-2</v>
      </c>
      <c r="AE392" s="560" t="s">
        <v>126</v>
      </c>
      <c r="AF392" s="463"/>
      <c r="AG392" s="464"/>
      <c r="AJ392" s="199"/>
      <c r="AR392" s="7"/>
      <c r="AS392" s="7"/>
      <c r="AT392" s="7"/>
      <c r="AU392" s="7"/>
    </row>
    <row r="393" spans="1:51" ht="13.5" thickBot="1">
      <c r="A393" s="493" t="s">
        <v>127</v>
      </c>
      <c r="B393" s="612">
        <v>0</v>
      </c>
      <c r="C393" s="485" t="s">
        <v>123</v>
      </c>
      <c r="D393" s="485" t="s">
        <v>123</v>
      </c>
      <c r="E393" s="485" t="s">
        <v>123</v>
      </c>
      <c r="F393" s="485" t="s">
        <v>123</v>
      </c>
      <c r="G393" s="485" t="s">
        <v>123</v>
      </c>
      <c r="H393" s="485" t="s">
        <v>123</v>
      </c>
      <c r="I393" s="485" t="s">
        <v>123</v>
      </c>
      <c r="J393" s="485" t="s">
        <v>123</v>
      </c>
      <c r="K393" s="485" t="s">
        <v>123</v>
      </c>
      <c r="L393" s="485" t="s">
        <v>123</v>
      </c>
      <c r="M393" s="485" t="s">
        <v>123</v>
      </c>
      <c r="N393" s="485" t="s">
        <v>123</v>
      </c>
      <c r="O393" s="485">
        <v>0</v>
      </c>
      <c r="P393" s="485">
        <v>0</v>
      </c>
      <c r="Q393" s="485"/>
      <c r="R393" s="485"/>
      <c r="S393" s="485">
        <v>2</v>
      </c>
      <c r="T393" s="485">
        <v>9</v>
      </c>
      <c r="U393" s="627">
        <f t="shared" si="137"/>
        <v>0</v>
      </c>
      <c r="V393" s="654">
        <f t="shared" si="138"/>
        <v>0</v>
      </c>
      <c r="W393" s="627">
        <f t="shared" si="139"/>
        <v>0</v>
      </c>
      <c r="X393" s="626">
        <f t="shared" si="140"/>
        <v>0</v>
      </c>
      <c r="Y393" s="627">
        <f t="shared" si="141"/>
        <v>0</v>
      </c>
      <c r="Z393" s="626">
        <f t="shared" si="142"/>
        <v>0</v>
      </c>
      <c r="AA393" s="627">
        <f t="shared" si="146"/>
        <v>11</v>
      </c>
      <c r="AB393" s="626">
        <f t="shared" si="143"/>
        <v>2.5171624713958809E-2</v>
      </c>
      <c r="AC393" s="640">
        <f t="shared" si="144"/>
        <v>11</v>
      </c>
      <c r="AD393" s="626">
        <f t="shared" si="145"/>
        <v>1.4844804318488529E-2</v>
      </c>
      <c r="AE393" s="560" t="s">
        <v>127</v>
      </c>
      <c r="AF393" s="463"/>
      <c r="AG393" s="144"/>
      <c r="AJ393" s="199"/>
      <c r="AR393" s="7"/>
      <c r="AS393" s="7"/>
      <c r="AT393" s="7"/>
      <c r="AU393" s="7"/>
    </row>
    <row r="394" spans="1:51">
      <c r="A394" s="493" t="s">
        <v>128</v>
      </c>
      <c r="B394" s="612">
        <v>0</v>
      </c>
      <c r="C394" s="485" t="s">
        <v>123</v>
      </c>
      <c r="D394" s="485" t="s">
        <v>123</v>
      </c>
      <c r="E394" s="485" t="s">
        <v>123</v>
      </c>
      <c r="F394" s="485" t="s">
        <v>123</v>
      </c>
      <c r="G394" s="485" t="s">
        <v>123</v>
      </c>
      <c r="H394" s="485" t="s">
        <v>123</v>
      </c>
      <c r="I394" s="485" t="s">
        <v>123</v>
      </c>
      <c r="J394" s="485" t="s">
        <v>123</v>
      </c>
      <c r="K394" s="485" t="s">
        <v>123</v>
      </c>
      <c r="L394" s="485" t="s">
        <v>123</v>
      </c>
      <c r="M394" s="485" t="s">
        <v>123</v>
      </c>
      <c r="N394" s="485" t="s">
        <v>123</v>
      </c>
      <c r="O394" s="485">
        <v>0</v>
      </c>
      <c r="P394" s="485">
        <v>0</v>
      </c>
      <c r="Q394" s="485"/>
      <c r="R394" s="485"/>
      <c r="S394" s="485">
        <v>0</v>
      </c>
      <c r="T394" s="485">
        <v>1</v>
      </c>
      <c r="U394" s="627">
        <f t="shared" si="137"/>
        <v>0</v>
      </c>
      <c r="V394" s="654">
        <f t="shared" si="138"/>
        <v>0</v>
      </c>
      <c r="W394" s="627">
        <f t="shared" si="139"/>
        <v>0</v>
      </c>
      <c r="X394" s="626">
        <f t="shared" si="140"/>
        <v>0</v>
      </c>
      <c r="Y394" s="627">
        <f t="shared" si="141"/>
        <v>0</v>
      </c>
      <c r="Z394" s="626">
        <f t="shared" si="142"/>
        <v>0</v>
      </c>
      <c r="AA394" s="627">
        <f t="shared" si="146"/>
        <v>1</v>
      </c>
      <c r="AB394" s="626">
        <f t="shared" si="143"/>
        <v>2.2883295194508009E-3</v>
      </c>
      <c r="AC394" s="640">
        <f t="shared" si="144"/>
        <v>1</v>
      </c>
      <c r="AD394" s="626">
        <f t="shared" si="145"/>
        <v>1.3495276653171389E-3</v>
      </c>
      <c r="AE394" s="560" t="s">
        <v>128</v>
      </c>
      <c r="AF394" s="463"/>
      <c r="AG394" s="603"/>
      <c r="AJ394" s="199"/>
      <c r="AR394" s="7"/>
      <c r="AS394" s="7"/>
      <c r="AT394" s="7"/>
      <c r="AU394" s="7"/>
    </row>
    <row r="395" spans="1:51" ht="13.5" thickBot="1">
      <c r="A395" s="507" t="s">
        <v>129</v>
      </c>
      <c r="B395" s="612">
        <v>0</v>
      </c>
      <c r="C395" s="485" t="s">
        <v>123</v>
      </c>
      <c r="D395" s="485" t="s">
        <v>123</v>
      </c>
      <c r="E395" s="485" t="s">
        <v>123</v>
      </c>
      <c r="F395" s="485" t="s">
        <v>123</v>
      </c>
      <c r="G395" s="485" t="s">
        <v>123</v>
      </c>
      <c r="H395" s="485" t="s">
        <v>123</v>
      </c>
      <c r="I395" s="485" t="s">
        <v>123</v>
      </c>
      <c r="J395" s="485" t="s">
        <v>123</v>
      </c>
      <c r="K395" s="485" t="s">
        <v>123</v>
      </c>
      <c r="L395" s="485" t="s">
        <v>123</v>
      </c>
      <c r="M395" s="485" t="s">
        <v>123</v>
      </c>
      <c r="N395" s="485" t="s">
        <v>123</v>
      </c>
      <c r="O395" s="485">
        <v>0</v>
      </c>
      <c r="P395" s="485">
        <v>0</v>
      </c>
      <c r="Q395" s="485"/>
      <c r="R395" s="485"/>
      <c r="S395" s="485">
        <v>0</v>
      </c>
      <c r="T395" s="485">
        <v>0</v>
      </c>
      <c r="U395" s="627">
        <f t="shared" si="137"/>
        <v>0</v>
      </c>
      <c r="V395" s="654">
        <f t="shared" si="138"/>
        <v>0</v>
      </c>
      <c r="W395" s="627">
        <f t="shared" si="139"/>
        <v>0</v>
      </c>
      <c r="X395" s="626">
        <f t="shared" si="140"/>
        <v>0</v>
      </c>
      <c r="Y395" s="627">
        <f t="shared" si="141"/>
        <v>0</v>
      </c>
      <c r="Z395" s="626">
        <f t="shared" si="142"/>
        <v>0</v>
      </c>
      <c r="AA395" s="627">
        <f t="shared" si="146"/>
        <v>0</v>
      </c>
      <c r="AB395" s="626">
        <f t="shared" si="143"/>
        <v>0</v>
      </c>
      <c r="AC395" s="640">
        <f t="shared" si="144"/>
        <v>0</v>
      </c>
      <c r="AD395" s="626">
        <f t="shared" si="145"/>
        <v>0</v>
      </c>
      <c r="AE395" s="570" t="s">
        <v>129</v>
      </c>
      <c r="AF395" s="604"/>
      <c r="AG395" s="464"/>
      <c r="AJ395" s="199"/>
      <c r="AR395" s="7"/>
      <c r="AS395" s="7"/>
      <c r="AT395" s="7"/>
      <c r="AU395" s="7"/>
    </row>
    <row r="396" spans="1:51" ht="13.5" thickBot="1">
      <c r="A396" s="48" t="s">
        <v>103</v>
      </c>
      <c r="B396" s="49">
        <f t="shared" ref="B396:AD396" si="147">SUM(B383:B395)</f>
        <v>0</v>
      </c>
      <c r="C396" s="49">
        <f t="shared" si="147"/>
        <v>7</v>
      </c>
      <c r="D396" s="49">
        <f t="shared" si="147"/>
        <v>23</v>
      </c>
      <c r="E396" s="49">
        <f t="shared" si="147"/>
        <v>75</v>
      </c>
      <c r="F396" s="49">
        <f t="shared" si="147"/>
        <v>55</v>
      </c>
      <c r="G396" s="49">
        <f t="shared" si="147"/>
        <v>33</v>
      </c>
      <c r="H396" s="49">
        <f t="shared" si="147"/>
        <v>11</v>
      </c>
      <c r="I396" s="49">
        <f t="shared" si="147"/>
        <v>8</v>
      </c>
      <c r="J396" s="49">
        <f t="shared" si="147"/>
        <v>6</v>
      </c>
      <c r="K396" s="49">
        <f t="shared" si="147"/>
        <v>4</v>
      </c>
      <c r="L396" s="49">
        <f t="shared" si="147"/>
        <v>1</v>
      </c>
      <c r="M396" s="49">
        <f t="shared" si="147"/>
        <v>0</v>
      </c>
      <c r="N396" s="49">
        <f t="shared" si="147"/>
        <v>0</v>
      </c>
      <c r="O396" s="49">
        <f t="shared" si="147"/>
        <v>0</v>
      </c>
      <c r="P396" s="49">
        <f t="shared" si="147"/>
        <v>3</v>
      </c>
      <c r="Q396" s="49"/>
      <c r="R396" s="49"/>
      <c r="S396" s="49">
        <f t="shared" si="147"/>
        <v>277</v>
      </c>
      <c r="T396" s="49">
        <f t="shared" si="147"/>
        <v>160</v>
      </c>
      <c r="U396" s="51">
        <f t="shared" si="147"/>
        <v>78</v>
      </c>
      <c r="V396" s="52">
        <f t="shared" si="147"/>
        <v>0.99999999999999989</v>
      </c>
      <c r="W396" s="51">
        <f t="shared" si="147"/>
        <v>223</v>
      </c>
      <c r="X396" s="52">
        <f t="shared" si="147"/>
        <v>1</v>
      </c>
      <c r="Y396" s="51">
        <f t="shared" si="147"/>
        <v>3</v>
      </c>
      <c r="Z396" s="52">
        <f t="shared" si="147"/>
        <v>1</v>
      </c>
      <c r="AA396" s="51">
        <f t="shared" si="147"/>
        <v>437</v>
      </c>
      <c r="AB396" s="52">
        <f t="shared" si="147"/>
        <v>0.99999999999999989</v>
      </c>
      <c r="AC396" s="51">
        <f t="shared" si="147"/>
        <v>741</v>
      </c>
      <c r="AD396" s="52">
        <f t="shared" si="147"/>
        <v>1</v>
      </c>
      <c r="AE396" s="146"/>
      <c r="AF396" s="147"/>
      <c r="AG396" s="464"/>
      <c r="AJ396" s="199"/>
      <c r="AR396" s="7"/>
      <c r="AS396" s="7"/>
      <c r="AT396" s="7"/>
      <c r="AU396" s="7"/>
    </row>
    <row r="397" spans="1:51">
      <c r="A397" s="152"/>
      <c r="C397" s="7"/>
      <c r="D397" s="7"/>
      <c r="E397" s="7"/>
      <c r="F397" s="7"/>
      <c r="G397" s="7"/>
      <c r="H397" s="7"/>
      <c r="I397" s="7"/>
      <c r="J397" s="7"/>
      <c r="U397" s="161"/>
      <c r="V397" s="82"/>
      <c r="W397" s="82"/>
      <c r="X397" s="82"/>
      <c r="Y397" s="82"/>
      <c r="Z397" s="82"/>
      <c r="AA397" s="82" t="s">
        <v>131</v>
      </c>
      <c r="AB397" s="82" t="s">
        <v>132</v>
      </c>
      <c r="AC397" s="83" t="s">
        <v>133</v>
      </c>
      <c r="AD397" s="84" t="s">
        <v>133</v>
      </c>
      <c r="AE397" s="85" t="s">
        <v>134</v>
      </c>
      <c r="AF397" s="85"/>
      <c r="AG397" s="464"/>
      <c r="AJ397" s="199"/>
      <c r="AR397" s="7"/>
      <c r="AS397" s="7"/>
      <c r="AT397" s="7"/>
      <c r="AU397" s="7"/>
    </row>
    <row r="398" spans="1:51" ht="13.5" thickBot="1">
      <c r="A398" s="152"/>
      <c r="C398" s="7"/>
      <c r="D398" s="7"/>
      <c r="E398" s="7"/>
      <c r="F398" s="7"/>
      <c r="G398" s="7"/>
      <c r="H398" s="7"/>
      <c r="I398" s="7"/>
      <c r="J398" s="7"/>
      <c r="U398" s="515">
        <v>2010</v>
      </c>
      <c r="V398" s="516" t="s">
        <v>135</v>
      </c>
      <c r="W398" s="631"/>
      <c r="X398" s="631"/>
      <c r="Y398" s="517" t="s">
        <v>136</v>
      </c>
      <c r="Z398" s="517" t="s">
        <v>137</v>
      </c>
      <c r="AA398" s="64" t="s">
        <v>138</v>
      </c>
      <c r="AB398" s="64" t="s">
        <v>139</v>
      </c>
      <c r="AC398" s="65" t="s">
        <v>138</v>
      </c>
      <c r="AD398" s="66" t="s">
        <v>139</v>
      </c>
      <c r="AE398" s="72" t="s">
        <v>140</v>
      </c>
      <c r="AF398" s="67"/>
      <c r="AG398" s="605"/>
      <c r="AJ398" s="199"/>
      <c r="AR398" s="7"/>
      <c r="AS398" s="7"/>
      <c r="AT398" s="7"/>
      <c r="AU398" s="7"/>
      <c r="AV398" s="203"/>
      <c r="AW398" s="204"/>
      <c r="AX398" s="203"/>
      <c r="AY398" s="203"/>
    </row>
    <row r="399" spans="1:51" ht="13.5" thickBot="1">
      <c r="U399" s="73" t="s">
        <v>228</v>
      </c>
      <c r="V399" s="174"/>
      <c r="W399" s="174"/>
      <c r="X399" s="174"/>
      <c r="Y399" s="520">
        <f>SUM(AA399,AC399)/SUM(AA399:AD399)</f>
        <v>0.79487179487179482</v>
      </c>
      <c r="Z399" s="520">
        <f>SUM(AB399,AD399)/SUM(AA399:AD399)</f>
        <v>0.20512820512820512</v>
      </c>
      <c r="AA399" s="522">
        <f>SUM(U383:U386)</f>
        <v>62</v>
      </c>
      <c r="AB399" s="522">
        <f>SUM(U387:U395)</f>
        <v>16</v>
      </c>
      <c r="AC399" s="522">
        <v>0</v>
      </c>
      <c r="AD399" s="522">
        <v>0</v>
      </c>
      <c r="AE399" s="523" t="s">
        <v>142</v>
      </c>
      <c r="AF399" s="523"/>
      <c r="AG399" s="147"/>
      <c r="AR399" s="7"/>
      <c r="AS399" s="7"/>
      <c r="AT399" s="7"/>
      <c r="AU399" s="7"/>
      <c r="AV399" s="203"/>
      <c r="AW399" s="204"/>
      <c r="AX399" s="203"/>
      <c r="AY399" s="203"/>
    </row>
    <row r="400" spans="1:51">
      <c r="A400" s="152"/>
      <c r="U400" s="75" t="s">
        <v>143</v>
      </c>
      <c r="V400" s="175"/>
      <c r="W400" s="175"/>
      <c r="X400" s="175"/>
      <c r="Y400" s="520">
        <f>SUM(AA400,AC400)/SUM(AA400:AD400)</f>
        <v>1</v>
      </c>
      <c r="Z400" s="520">
        <f>SUM(AB400,AD400)/SUM(AA400:AD400)</f>
        <v>0</v>
      </c>
      <c r="AA400" s="522">
        <f>SUM(W383:W386)</f>
        <v>223</v>
      </c>
      <c r="AB400" s="522">
        <f>SUM(W387:W395)</f>
        <v>0</v>
      </c>
      <c r="AC400" s="522">
        <v>0</v>
      </c>
      <c r="AD400" s="522">
        <v>0</v>
      </c>
      <c r="AE400" s="523" t="s">
        <v>144</v>
      </c>
      <c r="AF400" s="523"/>
      <c r="AG400" s="650"/>
      <c r="AR400" s="7"/>
      <c r="AS400" s="7"/>
      <c r="AT400" s="7"/>
      <c r="AU400" s="7"/>
      <c r="AV400" s="203"/>
      <c r="AW400" s="204"/>
      <c r="AX400" s="203"/>
      <c r="AY400" s="203"/>
    </row>
    <row r="401" spans="1:51" ht="13.5" thickBot="1">
      <c r="A401" s="152"/>
      <c r="U401" s="162" t="s">
        <v>237</v>
      </c>
      <c r="V401" s="176"/>
      <c r="W401" s="176"/>
      <c r="X401" s="176"/>
      <c r="Y401" s="606">
        <f>SUM(AA401,AC401)/SUM(AA401:AD401)</f>
        <v>0.57208237986270027</v>
      </c>
      <c r="Z401" s="606">
        <f>SUM(AB401,AD401)/SUM(AA401:AD401)</f>
        <v>0.42791762013729978</v>
      </c>
      <c r="AA401" s="656">
        <f>SUM(AA383:AA386)</f>
        <v>250</v>
      </c>
      <c r="AB401" s="657">
        <f>SUM(AA387:AA395)</f>
        <v>187</v>
      </c>
      <c r="AC401" s="656">
        <v>0</v>
      </c>
      <c r="AD401" s="656">
        <v>0</v>
      </c>
      <c r="AE401" s="633" t="s">
        <v>146</v>
      </c>
      <c r="AF401" s="633"/>
      <c r="AG401" s="195"/>
      <c r="AR401" s="7"/>
      <c r="AS401" s="7"/>
      <c r="AT401" s="7"/>
      <c r="AU401" s="7"/>
      <c r="AV401" s="203"/>
      <c r="AW401" s="204"/>
      <c r="AX401" s="203"/>
      <c r="AY401" s="203"/>
    </row>
    <row r="402" spans="1:51">
      <c r="O402" s="186"/>
      <c r="U402" s="187"/>
      <c r="V402" s="187"/>
      <c r="W402" s="188"/>
      <c r="X402" s="189"/>
      <c r="Y402" s="188"/>
      <c r="Z402" s="188"/>
      <c r="AA402" s="10"/>
      <c r="AB402" s="10"/>
      <c r="AC402" s="10"/>
      <c r="AD402" s="10"/>
      <c r="AG402" s="523"/>
      <c r="AR402" s="7"/>
      <c r="AS402" s="7"/>
      <c r="AT402" s="7"/>
      <c r="AU402" s="7"/>
      <c r="AV402" s="203"/>
      <c r="AW402" s="204"/>
      <c r="AX402" s="203"/>
      <c r="AY402" s="203"/>
    </row>
    <row r="403" spans="1:51" ht="27" thickBot="1">
      <c r="A403" s="5" t="s">
        <v>242</v>
      </c>
      <c r="B403" s="5"/>
      <c r="C403" s="6"/>
      <c r="D403" s="6"/>
      <c r="E403" s="7"/>
      <c r="F403" s="7"/>
      <c r="G403" s="7"/>
      <c r="H403" s="7"/>
      <c r="I403" s="7"/>
      <c r="J403" s="7"/>
      <c r="K403" s="7"/>
      <c r="U403" s="9"/>
      <c r="AE403" s="7"/>
      <c r="AF403" s="7"/>
      <c r="AG403" s="523"/>
      <c r="AR403" s="209"/>
      <c r="AS403" s="209"/>
      <c r="AT403" s="209"/>
      <c r="AU403" s="209"/>
    </row>
    <row r="404" spans="1:51" ht="13.5" thickBot="1">
      <c r="A404" s="11" t="s">
        <v>95</v>
      </c>
      <c r="B404" s="11"/>
      <c r="C404" s="7"/>
      <c r="D404" s="7"/>
      <c r="E404" s="7"/>
      <c r="F404" s="7"/>
      <c r="G404" s="7"/>
      <c r="H404" s="7"/>
      <c r="I404" s="7"/>
      <c r="J404" s="7"/>
      <c r="K404" s="7"/>
      <c r="AE404" s="7"/>
      <c r="AF404" s="7"/>
      <c r="AG404" s="652"/>
    </row>
    <row r="405" spans="1:51" ht="13.5" thickTop="1">
      <c r="A405" s="12" t="s">
        <v>72</v>
      </c>
      <c r="B405" s="14">
        <v>39827</v>
      </c>
      <c r="C405" s="14">
        <v>39853</v>
      </c>
      <c r="D405" s="14">
        <v>39967</v>
      </c>
      <c r="E405" s="14">
        <v>39990</v>
      </c>
      <c r="F405" s="14">
        <v>40003</v>
      </c>
      <c r="G405" s="14">
        <v>40016</v>
      </c>
      <c r="H405" s="14">
        <v>40030</v>
      </c>
      <c r="I405" s="14">
        <v>40051</v>
      </c>
      <c r="J405" s="14">
        <v>40093</v>
      </c>
      <c r="K405" s="14">
        <v>40114</v>
      </c>
      <c r="L405" s="14">
        <v>40134</v>
      </c>
      <c r="M405" s="198">
        <v>40157</v>
      </c>
      <c r="N405" s="15">
        <v>2009</v>
      </c>
      <c r="O405" s="16"/>
      <c r="P405" s="16"/>
      <c r="Q405" s="16"/>
      <c r="R405" s="16"/>
      <c r="S405" s="17"/>
      <c r="T405" s="17"/>
      <c r="U405" s="17"/>
      <c r="V405" s="17"/>
      <c r="W405" s="18"/>
      <c r="X405" s="19"/>
      <c r="Y405" s="19"/>
      <c r="Z405" s="19"/>
      <c r="AA405" s="20"/>
      <c r="AB405" s="20"/>
      <c r="AC405" s="21"/>
    </row>
    <row r="406" spans="1:51">
      <c r="A406" s="456" t="s">
        <v>96</v>
      </c>
      <c r="B406" s="462" t="s">
        <v>160</v>
      </c>
      <c r="C406" s="462" t="s">
        <v>160</v>
      </c>
      <c r="D406" s="462" t="s">
        <v>160</v>
      </c>
      <c r="E406" s="462" t="s">
        <v>160</v>
      </c>
      <c r="F406" s="462" t="s">
        <v>160</v>
      </c>
      <c r="G406" s="462" t="s">
        <v>160</v>
      </c>
      <c r="H406" s="462" t="s">
        <v>160</v>
      </c>
      <c r="I406" s="462" t="s">
        <v>160</v>
      </c>
      <c r="J406" s="462" t="s">
        <v>160</v>
      </c>
      <c r="K406" s="462" t="s">
        <v>160</v>
      </c>
      <c r="L406" s="462" t="s">
        <v>160</v>
      </c>
      <c r="M406" s="641" t="s">
        <v>160</v>
      </c>
      <c r="N406" s="458"/>
      <c r="O406" s="459"/>
      <c r="P406" s="459"/>
      <c r="Q406" s="459"/>
      <c r="R406" s="459"/>
      <c r="S406" s="460"/>
      <c r="T406" s="460"/>
      <c r="U406" s="460"/>
      <c r="V406" s="460"/>
      <c r="W406" s="461"/>
      <c r="X406" s="462"/>
      <c r="Y406" s="462"/>
      <c r="Z406" s="462"/>
      <c r="AA406" s="463"/>
      <c r="AB406" s="463"/>
      <c r="AC406" s="464"/>
    </row>
    <row r="407" spans="1:51">
      <c r="A407" s="456" t="s">
        <v>99</v>
      </c>
      <c r="B407" s="462" t="s">
        <v>161</v>
      </c>
      <c r="C407" s="462" t="s">
        <v>161</v>
      </c>
      <c r="D407" s="462" t="s">
        <v>161</v>
      </c>
      <c r="E407" s="462" t="s">
        <v>161</v>
      </c>
      <c r="F407" s="462" t="s">
        <v>239</v>
      </c>
      <c r="G407" s="462" t="s">
        <v>161</v>
      </c>
      <c r="H407" s="462" t="s">
        <v>161</v>
      </c>
      <c r="I407" s="462" t="s">
        <v>101</v>
      </c>
      <c r="J407" s="462" t="s">
        <v>100</v>
      </c>
      <c r="K407" s="462" t="s">
        <v>239</v>
      </c>
      <c r="L407" s="462" t="s">
        <v>243</v>
      </c>
      <c r="M407" s="641" t="s">
        <v>100</v>
      </c>
      <c r="N407" s="465" t="s">
        <v>103</v>
      </c>
      <c r="O407" s="459"/>
      <c r="P407" s="460"/>
      <c r="Q407" s="460"/>
      <c r="R407" s="460"/>
      <c r="S407" s="460"/>
      <c r="T407" s="460"/>
      <c r="U407" s="460"/>
      <c r="V407" s="460"/>
      <c r="W407" s="461"/>
      <c r="X407" s="462"/>
      <c r="Y407" s="462"/>
      <c r="Z407" s="463"/>
      <c r="AA407" s="463"/>
      <c r="AB407" s="463"/>
      <c r="AC407" s="464"/>
    </row>
    <row r="408" spans="1:51" ht="13.5" thickBot="1">
      <c r="A408" s="472" t="s">
        <v>232</v>
      </c>
      <c r="B408" s="553">
        <v>3269</v>
      </c>
      <c r="C408" s="553">
        <v>3254</v>
      </c>
      <c r="D408" s="553">
        <v>9710</v>
      </c>
      <c r="E408" s="553">
        <v>12486</v>
      </c>
      <c r="F408" s="553">
        <v>13041</v>
      </c>
      <c r="G408" s="553">
        <v>12019</v>
      </c>
      <c r="H408" s="553">
        <v>11996</v>
      </c>
      <c r="I408" s="553">
        <v>10067</v>
      </c>
      <c r="J408" s="553">
        <v>5902</v>
      </c>
      <c r="K408" s="553">
        <v>5646</v>
      </c>
      <c r="L408" s="553">
        <v>4621</v>
      </c>
      <c r="M408" s="658">
        <v>3299</v>
      </c>
      <c r="N408" s="22" t="s">
        <v>105</v>
      </c>
      <c r="O408" s="623"/>
      <c r="P408" s="573"/>
      <c r="Q408" s="573"/>
      <c r="R408" s="573"/>
      <c r="S408" s="573"/>
      <c r="T408" s="573"/>
      <c r="U408" s="573"/>
      <c r="V408" s="574"/>
      <c r="W408" s="575"/>
      <c r="X408" s="576"/>
      <c r="Y408" s="576"/>
      <c r="Z408" s="577"/>
      <c r="AA408" s="463"/>
      <c r="AB408" s="463"/>
      <c r="AC408" s="464"/>
    </row>
    <row r="409" spans="1:51" ht="13.5" thickBot="1">
      <c r="A409" s="480" t="s">
        <v>106</v>
      </c>
      <c r="B409" s="556" t="s">
        <v>187</v>
      </c>
      <c r="C409" s="556" t="s">
        <v>187</v>
      </c>
      <c r="D409" s="556" t="s">
        <v>107</v>
      </c>
      <c r="E409" s="556" t="s">
        <v>107</v>
      </c>
      <c r="F409" s="556" t="s">
        <v>107</v>
      </c>
      <c r="G409" s="556" t="s">
        <v>107</v>
      </c>
      <c r="H409" s="556" t="s">
        <v>107</v>
      </c>
      <c r="I409" s="556" t="s">
        <v>107</v>
      </c>
      <c r="J409" s="556" t="s">
        <v>113</v>
      </c>
      <c r="K409" s="556" t="s">
        <v>113</v>
      </c>
      <c r="L409" s="556" t="s">
        <v>113</v>
      </c>
      <c r="M409" s="659" t="s">
        <v>108</v>
      </c>
      <c r="N409" s="90" t="s">
        <v>108</v>
      </c>
      <c r="O409" s="91" t="s">
        <v>109</v>
      </c>
      <c r="P409" s="178" t="s">
        <v>110</v>
      </c>
      <c r="Q409" s="289"/>
      <c r="R409" s="289"/>
      <c r="S409" s="91" t="s">
        <v>111</v>
      </c>
      <c r="T409" s="179" t="s">
        <v>112</v>
      </c>
      <c r="U409" s="180" t="s">
        <v>111</v>
      </c>
      <c r="V409" s="90" t="s">
        <v>113</v>
      </c>
      <c r="W409" s="91" t="s">
        <v>109</v>
      </c>
      <c r="X409" s="136" t="s">
        <v>114</v>
      </c>
      <c r="Y409" s="91" t="s">
        <v>111</v>
      </c>
      <c r="Z409" s="584"/>
      <c r="AA409" s="463"/>
      <c r="AB409" s="463"/>
      <c r="AC409" s="464"/>
      <c r="AI409" s="199"/>
      <c r="AJ409" s="199"/>
    </row>
    <row r="410" spans="1:51">
      <c r="A410" s="26" t="s">
        <v>115</v>
      </c>
      <c r="B410" s="484">
        <v>102</v>
      </c>
      <c r="C410" s="484">
        <v>109</v>
      </c>
      <c r="D410" s="484">
        <v>0</v>
      </c>
      <c r="E410" s="484">
        <v>0</v>
      </c>
      <c r="F410" s="484">
        <v>14</v>
      </c>
      <c r="G410" s="484">
        <v>0</v>
      </c>
      <c r="H410" s="484">
        <v>0</v>
      </c>
      <c r="I410" s="484">
        <v>0</v>
      </c>
      <c r="J410" s="484">
        <v>5</v>
      </c>
      <c r="K410" s="484">
        <v>10</v>
      </c>
      <c r="L410" s="484">
        <v>71</v>
      </c>
      <c r="M410" s="638">
        <v>56</v>
      </c>
      <c r="N410" s="627">
        <f t="shared" ref="N410:N416" si="148">C410+B410+X437</f>
        <v>230</v>
      </c>
      <c r="O410" s="660">
        <f t="shared" ref="O410:O422" si="149">N410/N$423</f>
        <v>0.72784810126582278</v>
      </c>
      <c r="P410" s="627">
        <f t="shared" ref="P410:P422" si="150">SUM(D410:I410)</f>
        <v>14</v>
      </c>
      <c r="Q410" s="639"/>
      <c r="R410" s="639"/>
      <c r="S410" s="626">
        <f t="shared" ref="S410:S422" si="151">P410/P$423</f>
        <v>0.16279069767441862</v>
      </c>
      <c r="T410" s="627" t="s">
        <v>123</v>
      </c>
      <c r="U410" s="626" t="s">
        <v>123</v>
      </c>
      <c r="V410" s="627">
        <f t="shared" ref="V410:V422" si="152">SUM(J410:L410)</f>
        <v>86</v>
      </c>
      <c r="W410" s="626">
        <f t="shared" ref="W410:W422" si="153">V410/V$423</f>
        <v>0.24571428571428572</v>
      </c>
      <c r="X410" s="640">
        <f t="shared" ref="X410:X422" si="154">SUM(B410:L410)+X437</f>
        <v>330</v>
      </c>
      <c r="Y410" s="626">
        <f t="shared" ref="Y410:Y422" si="155">X410/X$423</f>
        <v>0.43882978723404253</v>
      </c>
      <c r="Z410" s="560" t="s">
        <v>115</v>
      </c>
      <c r="AA410" s="463"/>
      <c r="AB410" s="463"/>
      <c r="AC410" s="464"/>
    </row>
    <row r="411" spans="1:51">
      <c r="A411" s="493" t="s">
        <v>117</v>
      </c>
      <c r="B411" s="485">
        <v>6</v>
      </c>
      <c r="C411" s="485">
        <v>4</v>
      </c>
      <c r="D411" s="485">
        <v>0</v>
      </c>
      <c r="E411" s="485">
        <v>34</v>
      </c>
      <c r="F411" s="485">
        <v>31</v>
      </c>
      <c r="G411" s="485">
        <v>6</v>
      </c>
      <c r="H411" s="485">
        <v>1</v>
      </c>
      <c r="I411" s="485">
        <v>0</v>
      </c>
      <c r="J411" s="485">
        <v>15</v>
      </c>
      <c r="K411" s="485">
        <v>15</v>
      </c>
      <c r="L411" s="485">
        <v>1</v>
      </c>
      <c r="M411" s="641">
        <v>0</v>
      </c>
      <c r="N411" s="627">
        <f t="shared" si="148"/>
        <v>38</v>
      </c>
      <c r="O411" s="660">
        <f t="shared" si="149"/>
        <v>0.12025316455696203</v>
      </c>
      <c r="P411" s="627">
        <f t="shared" si="150"/>
        <v>72</v>
      </c>
      <c r="Q411" s="639"/>
      <c r="R411" s="639"/>
      <c r="S411" s="626">
        <f t="shared" si="151"/>
        <v>0.83720930232558144</v>
      </c>
      <c r="T411" s="627" t="s">
        <v>123</v>
      </c>
      <c r="U411" s="626" t="s">
        <v>123</v>
      </c>
      <c r="V411" s="627">
        <f t="shared" si="152"/>
        <v>31</v>
      </c>
      <c r="W411" s="626">
        <f t="shared" si="153"/>
        <v>8.8571428571428565E-2</v>
      </c>
      <c r="X411" s="640">
        <f t="shared" si="154"/>
        <v>141</v>
      </c>
      <c r="Y411" s="626">
        <f t="shared" si="155"/>
        <v>0.1875</v>
      </c>
      <c r="Z411" s="560" t="s">
        <v>117</v>
      </c>
      <c r="AA411" s="463"/>
      <c r="AB411" s="463"/>
      <c r="AC411" s="464"/>
      <c r="AD411" s="10" t="s">
        <v>154</v>
      </c>
      <c r="AE411" s="10" t="s">
        <v>175</v>
      </c>
    </row>
    <row r="412" spans="1:51">
      <c r="A412" s="493" t="s">
        <v>118</v>
      </c>
      <c r="B412" s="485">
        <v>1</v>
      </c>
      <c r="C412" s="485">
        <v>1</v>
      </c>
      <c r="D412" s="485">
        <v>0</v>
      </c>
      <c r="E412" s="485">
        <v>0</v>
      </c>
      <c r="F412" s="485">
        <v>0</v>
      </c>
      <c r="G412" s="485">
        <v>0</v>
      </c>
      <c r="H412" s="485">
        <v>0</v>
      </c>
      <c r="I412" s="485">
        <v>0</v>
      </c>
      <c r="J412" s="485">
        <v>20</v>
      </c>
      <c r="K412" s="485">
        <v>10</v>
      </c>
      <c r="L412" s="485">
        <v>0</v>
      </c>
      <c r="M412" s="641">
        <v>1</v>
      </c>
      <c r="N412" s="627">
        <f t="shared" si="148"/>
        <v>2</v>
      </c>
      <c r="O412" s="660">
        <f t="shared" si="149"/>
        <v>6.3291139240506328E-3</v>
      </c>
      <c r="P412" s="627">
        <f t="shared" si="150"/>
        <v>0</v>
      </c>
      <c r="Q412" s="639"/>
      <c r="R412" s="639"/>
      <c r="S412" s="626">
        <f t="shared" si="151"/>
        <v>0</v>
      </c>
      <c r="T412" s="627" t="s">
        <v>123</v>
      </c>
      <c r="U412" s="626" t="s">
        <v>123</v>
      </c>
      <c r="V412" s="627">
        <f t="shared" si="152"/>
        <v>30</v>
      </c>
      <c r="W412" s="626">
        <f t="shared" si="153"/>
        <v>8.5714285714285715E-2</v>
      </c>
      <c r="X412" s="640">
        <f t="shared" si="154"/>
        <v>32</v>
      </c>
      <c r="Y412" s="626">
        <f t="shared" si="155"/>
        <v>4.2553191489361701E-2</v>
      </c>
      <c r="Z412" s="561" t="s">
        <v>118</v>
      </c>
      <c r="AA412" s="463"/>
      <c r="AB412" s="463"/>
      <c r="AC412" s="464"/>
      <c r="AD412" s="7">
        <f>P412</f>
        <v>0</v>
      </c>
      <c r="AE412" s="10">
        <v>0</v>
      </c>
      <c r="AR412" s="200"/>
      <c r="AS412" s="200"/>
      <c r="AT412" s="200"/>
      <c r="AU412" s="200"/>
    </row>
    <row r="413" spans="1:51">
      <c r="A413" s="493" t="s">
        <v>119</v>
      </c>
      <c r="B413" s="485">
        <v>12</v>
      </c>
      <c r="C413" s="485">
        <v>3</v>
      </c>
      <c r="D413" s="485">
        <v>0</v>
      </c>
      <c r="E413" s="485">
        <v>0</v>
      </c>
      <c r="F413" s="485">
        <v>0</v>
      </c>
      <c r="G413" s="485">
        <v>0</v>
      </c>
      <c r="H413" s="485">
        <v>0</v>
      </c>
      <c r="I413" s="485">
        <v>0</v>
      </c>
      <c r="J413" s="485">
        <v>28</v>
      </c>
      <c r="K413" s="485">
        <v>30</v>
      </c>
      <c r="L413" s="485">
        <v>0</v>
      </c>
      <c r="M413" s="641">
        <v>5</v>
      </c>
      <c r="N413" s="627">
        <f t="shared" si="148"/>
        <v>20</v>
      </c>
      <c r="O413" s="660">
        <f t="shared" si="149"/>
        <v>6.3291139240506333E-2</v>
      </c>
      <c r="P413" s="627">
        <f t="shared" si="150"/>
        <v>0</v>
      </c>
      <c r="Q413" s="639"/>
      <c r="R413" s="639"/>
      <c r="S413" s="626">
        <f t="shared" si="151"/>
        <v>0</v>
      </c>
      <c r="T413" s="627" t="s">
        <v>123</v>
      </c>
      <c r="U413" s="626" t="s">
        <v>123</v>
      </c>
      <c r="V413" s="627">
        <f t="shared" si="152"/>
        <v>58</v>
      </c>
      <c r="W413" s="626">
        <f t="shared" si="153"/>
        <v>0.1657142857142857</v>
      </c>
      <c r="X413" s="640">
        <f t="shared" si="154"/>
        <v>78</v>
      </c>
      <c r="Y413" s="626">
        <f t="shared" si="155"/>
        <v>0.10372340425531915</v>
      </c>
      <c r="Z413" s="561" t="s">
        <v>119</v>
      </c>
      <c r="AA413" s="463"/>
      <c r="AB413" s="463"/>
      <c r="AC413" s="464"/>
      <c r="AR413" s="7"/>
      <c r="AS413" s="7"/>
      <c r="AT413" s="7"/>
      <c r="AU413" s="7"/>
      <c r="AV413" s="7"/>
    </row>
    <row r="414" spans="1:51">
      <c r="A414" s="493" t="s">
        <v>120</v>
      </c>
      <c r="B414" s="612">
        <v>5</v>
      </c>
      <c r="C414" s="485">
        <v>3</v>
      </c>
      <c r="D414" s="485">
        <v>0</v>
      </c>
      <c r="E414" s="485">
        <v>0</v>
      </c>
      <c r="F414" s="485">
        <v>0</v>
      </c>
      <c r="G414" s="485">
        <v>0</v>
      </c>
      <c r="H414" s="485">
        <v>0</v>
      </c>
      <c r="I414" s="485">
        <v>0</v>
      </c>
      <c r="J414" s="485">
        <v>3</v>
      </c>
      <c r="K414" s="485">
        <v>37</v>
      </c>
      <c r="L414" s="485">
        <v>0</v>
      </c>
      <c r="M414" s="641">
        <v>2</v>
      </c>
      <c r="N414" s="627">
        <f t="shared" si="148"/>
        <v>16</v>
      </c>
      <c r="O414" s="660">
        <f t="shared" si="149"/>
        <v>5.0632911392405063E-2</v>
      </c>
      <c r="P414" s="627">
        <f t="shared" si="150"/>
        <v>0</v>
      </c>
      <c r="Q414" s="639"/>
      <c r="R414" s="639"/>
      <c r="S414" s="626">
        <f t="shared" si="151"/>
        <v>0</v>
      </c>
      <c r="T414" s="627" t="s">
        <v>123</v>
      </c>
      <c r="U414" s="626" t="s">
        <v>123</v>
      </c>
      <c r="V414" s="627">
        <f t="shared" si="152"/>
        <v>40</v>
      </c>
      <c r="W414" s="626">
        <f t="shared" si="153"/>
        <v>0.11428571428571428</v>
      </c>
      <c r="X414" s="640">
        <f t="shared" si="154"/>
        <v>56</v>
      </c>
      <c r="Y414" s="626">
        <f t="shared" si="155"/>
        <v>7.4468085106382975E-2</v>
      </c>
      <c r="Z414" s="561" t="s">
        <v>120</v>
      </c>
      <c r="AA414" s="463"/>
      <c r="AB414" s="463"/>
      <c r="AC414" s="464"/>
      <c r="AR414" s="7"/>
      <c r="AS414" s="154"/>
      <c r="AT414" s="7"/>
      <c r="AU414" s="7"/>
    </row>
    <row r="415" spans="1:51">
      <c r="A415" s="493" t="s">
        <v>121</v>
      </c>
      <c r="B415" s="612">
        <v>2</v>
      </c>
      <c r="C415" s="485">
        <v>0</v>
      </c>
      <c r="D415" s="485">
        <v>0</v>
      </c>
      <c r="E415" s="485">
        <v>0</v>
      </c>
      <c r="F415" s="485">
        <v>0</v>
      </c>
      <c r="G415" s="485">
        <v>0</v>
      </c>
      <c r="H415" s="485">
        <v>0</v>
      </c>
      <c r="I415" s="485">
        <v>0</v>
      </c>
      <c r="J415" s="485">
        <v>8</v>
      </c>
      <c r="K415" s="485">
        <v>43</v>
      </c>
      <c r="L415" s="485">
        <v>2</v>
      </c>
      <c r="M415" s="641">
        <v>3</v>
      </c>
      <c r="N415" s="627">
        <f t="shared" si="148"/>
        <v>4</v>
      </c>
      <c r="O415" s="660">
        <f t="shared" si="149"/>
        <v>1.2658227848101266E-2</v>
      </c>
      <c r="P415" s="627">
        <f t="shared" si="150"/>
        <v>0</v>
      </c>
      <c r="Q415" s="639"/>
      <c r="R415" s="639"/>
      <c r="S415" s="626">
        <f t="shared" si="151"/>
        <v>0</v>
      </c>
      <c r="T415" s="627" t="s">
        <v>123</v>
      </c>
      <c r="U415" s="626" t="s">
        <v>123</v>
      </c>
      <c r="V415" s="627">
        <f t="shared" si="152"/>
        <v>53</v>
      </c>
      <c r="W415" s="626">
        <f t="shared" si="153"/>
        <v>0.15142857142857144</v>
      </c>
      <c r="X415" s="640">
        <f t="shared" si="154"/>
        <v>57</v>
      </c>
      <c r="Y415" s="626">
        <f t="shared" si="155"/>
        <v>7.5797872340425537E-2</v>
      </c>
      <c r="Z415" s="561" t="s">
        <v>121</v>
      </c>
      <c r="AA415" s="463"/>
      <c r="AB415" s="463"/>
      <c r="AC415" s="464"/>
      <c r="AR415" s="154"/>
      <c r="AS415" s="154"/>
      <c r="AT415" s="154"/>
      <c r="AU415" s="154"/>
    </row>
    <row r="416" spans="1:51">
      <c r="A416" s="493" t="s">
        <v>122</v>
      </c>
      <c r="B416" s="612">
        <v>0</v>
      </c>
      <c r="C416" s="485">
        <v>0</v>
      </c>
      <c r="D416" s="485">
        <v>0</v>
      </c>
      <c r="E416" s="485">
        <v>0</v>
      </c>
      <c r="F416" s="485">
        <v>0</v>
      </c>
      <c r="G416" s="485">
        <v>0</v>
      </c>
      <c r="H416" s="485">
        <v>0</v>
      </c>
      <c r="I416" s="485">
        <v>0</v>
      </c>
      <c r="J416" s="485">
        <v>0</v>
      </c>
      <c r="K416" s="485">
        <v>8</v>
      </c>
      <c r="L416" s="485">
        <v>5</v>
      </c>
      <c r="M416" s="641">
        <v>3</v>
      </c>
      <c r="N416" s="627">
        <f t="shared" si="148"/>
        <v>0</v>
      </c>
      <c r="O416" s="660">
        <f t="shared" si="149"/>
        <v>0</v>
      </c>
      <c r="P416" s="627">
        <f t="shared" si="150"/>
        <v>0</v>
      </c>
      <c r="Q416" s="639"/>
      <c r="R416" s="639"/>
      <c r="S416" s="626">
        <f t="shared" si="151"/>
        <v>0</v>
      </c>
      <c r="T416" s="627" t="s">
        <v>123</v>
      </c>
      <c r="U416" s="626" t="s">
        <v>123</v>
      </c>
      <c r="V416" s="627">
        <f t="shared" si="152"/>
        <v>13</v>
      </c>
      <c r="W416" s="626">
        <f t="shared" si="153"/>
        <v>3.7142857142857144E-2</v>
      </c>
      <c r="X416" s="640">
        <f t="shared" si="154"/>
        <v>13</v>
      </c>
      <c r="Y416" s="626">
        <f t="shared" si="155"/>
        <v>1.7287234042553192E-2</v>
      </c>
      <c r="Z416" s="561" t="s">
        <v>122</v>
      </c>
      <c r="AA416" s="463"/>
      <c r="AB416" s="463"/>
      <c r="AC416" s="464"/>
      <c r="AR416" s="154"/>
      <c r="AS416" s="154"/>
      <c r="AT416" s="154"/>
      <c r="AU416" s="154"/>
    </row>
    <row r="417" spans="1:51" ht="13.5" thickBot="1">
      <c r="A417" s="31" t="s">
        <v>124</v>
      </c>
      <c r="B417" s="497">
        <v>0</v>
      </c>
      <c r="C417" s="497" t="s">
        <v>123</v>
      </c>
      <c r="D417" s="497">
        <v>0</v>
      </c>
      <c r="E417" s="497">
        <v>0</v>
      </c>
      <c r="F417" s="497">
        <v>0</v>
      </c>
      <c r="G417" s="497">
        <v>0</v>
      </c>
      <c r="H417" s="497">
        <v>0</v>
      </c>
      <c r="I417" s="497">
        <v>0</v>
      </c>
      <c r="J417" s="497">
        <v>0</v>
      </c>
      <c r="K417" s="497">
        <v>4</v>
      </c>
      <c r="L417" s="497">
        <v>4</v>
      </c>
      <c r="M417" s="642">
        <v>0</v>
      </c>
      <c r="N417" s="170">
        <f t="shared" ref="N417:N422" si="156">B417+X444</f>
        <v>0</v>
      </c>
      <c r="O417" s="201">
        <f t="shared" si="149"/>
        <v>0</v>
      </c>
      <c r="P417" s="170">
        <f t="shared" si="150"/>
        <v>0</v>
      </c>
      <c r="Q417" s="643"/>
      <c r="R417" s="643"/>
      <c r="S417" s="169">
        <f t="shared" si="151"/>
        <v>0</v>
      </c>
      <c r="T417" s="170" t="s">
        <v>123</v>
      </c>
      <c r="U417" s="169" t="s">
        <v>123</v>
      </c>
      <c r="V417" s="170">
        <f t="shared" si="152"/>
        <v>8</v>
      </c>
      <c r="W417" s="169">
        <f t="shared" si="153"/>
        <v>2.2857142857142857E-2</v>
      </c>
      <c r="X417" s="661">
        <f t="shared" si="154"/>
        <v>8</v>
      </c>
      <c r="Y417" s="626">
        <f t="shared" si="155"/>
        <v>1.0638297872340425E-2</v>
      </c>
      <c r="Z417" s="564" t="s">
        <v>124</v>
      </c>
      <c r="AA417" s="597"/>
      <c r="AB417" s="597"/>
      <c r="AC417" s="144"/>
      <c r="AG417" s="10" t="s">
        <v>154</v>
      </c>
      <c r="AH417" s="10" t="s">
        <v>175</v>
      </c>
      <c r="AR417" s="7"/>
      <c r="AS417" s="7"/>
      <c r="AT417" s="7"/>
      <c r="AU417" s="7"/>
    </row>
    <row r="418" spans="1:51">
      <c r="A418" s="26" t="s">
        <v>125</v>
      </c>
      <c r="B418" s="172">
        <v>0</v>
      </c>
      <c r="C418" s="484" t="s">
        <v>123</v>
      </c>
      <c r="D418" s="612">
        <v>0</v>
      </c>
      <c r="E418" s="484">
        <v>0</v>
      </c>
      <c r="F418" s="484">
        <v>0</v>
      </c>
      <c r="G418" s="484">
        <v>0</v>
      </c>
      <c r="H418" s="484">
        <v>0</v>
      </c>
      <c r="I418" s="484">
        <v>0</v>
      </c>
      <c r="J418" s="484">
        <v>1</v>
      </c>
      <c r="K418" s="484">
        <v>17</v>
      </c>
      <c r="L418" s="484">
        <v>11</v>
      </c>
      <c r="M418" s="638">
        <v>6</v>
      </c>
      <c r="N418" s="630">
        <f t="shared" si="156"/>
        <v>1</v>
      </c>
      <c r="O418" s="662">
        <f t="shared" si="149"/>
        <v>3.1645569620253164E-3</v>
      </c>
      <c r="P418" s="630">
        <f t="shared" si="150"/>
        <v>0</v>
      </c>
      <c r="Q418" s="644"/>
      <c r="R418" s="644"/>
      <c r="S418" s="629">
        <f t="shared" si="151"/>
        <v>0</v>
      </c>
      <c r="T418" s="630" t="s">
        <v>123</v>
      </c>
      <c r="U418" s="629" t="s">
        <v>123</v>
      </c>
      <c r="V418" s="630">
        <f t="shared" si="152"/>
        <v>29</v>
      </c>
      <c r="W418" s="629">
        <f t="shared" si="153"/>
        <v>8.2857142857142851E-2</v>
      </c>
      <c r="X418" s="645">
        <f t="shared" si="154"/>
        <v>30</v>
      </c>
      <c r="Y418" s="626">
        <f t="shared" si="155"/>
        <v>3.9893617021276598E-2</v>
      </c>
      <c r="Z418" s="567" t="s">
        <v>125</v>
      </c>
      <c r="AA418" s="602"/>
      <c r="AB418" s="602"/>
      <c r="AC418" s="603"/>
      <c r="AG418" s="10">
        <f>U497-AH418</f>
        <v>114</v>
      </c>
      <c r="AH418" s="10">
        <v>1</v>
      </c>
      <c r="AR418" s="7"/>
      <c r="AS418" s="7"/>
      <c r="AT418" s="7"/>
      <c r="AU418" s="7"/>
    </row>
    <row r="419" spans="1:51">
      <c r="A419" s="493" t="s">
        <v>126</v>
      </c>
      <c r="B419" s="612">
        <v>0</v>
      </c>
      <c r="C419" s="485" t="s">
        <v>123</v>
      </c>
      <c r="D419" s="485">
        <v>0</v>
      </c>
      <c r="E419" s="485" t="s">
        <v>123</v>
      </c>
      <c r="F419" s="485" t="s">
        <v>123</v>
      </c>
      <c r="G419" s="485" t="s">
        <v>123</v>
      </c>
      <c r="H419" s="485" t="s">
        <v>123</v>
      </c>
      <c r="I419" s="485" t="s">
        <v>123</v>
      </c>
      <c r="J419" s="485">
        <v>0</v>
      </c>
      <c r="K419" s="485">
        <v>0</v>
      </c>
      <c r="L419" s="485">
        <v>2</v>
      </c>
      <c r="M419" s="641">
        <v>2</v>
      </c>
      <c r="N419" s="627">
        <f t="shared" si="156"/>
        <v>2</v>
      </c>
      <c r="O419" s="660">
        <f t="shared" si="149"/>
        <v>6.3291139240506328E-3</v>
      </c>
      <c r="P419" s="627">
        <f t="shared" si="150"/>
        <v>0</v>
      </c>
      <c r="Q419" s="639"/>
      <c r="R419" s="639"/>
      <c r="S419" s="626">
        <f t="shared" si="151"/>
        <v>0</v>
      </c>
      <c r="T419" s="627" t="s">
        <v>123</v>
      </c>
      <c r="U419" s="626" t="s">
        <v>123</v>
      </c>
      <c r="V419" s="627">
        <f t="shared" si="152"/>
        <v>2</v>
      </c>
      <c r="W419" s="626">
        <f t="shared" si="153"/>
        <v>5.7142857142857143E-3</v>
      </c>
      <c r="X419" s="640">
        <f t="shared" si="154"/>
        <v>4</v>
      </c>
      <c r="Y419" s="626">
        <f t="shared" si="155"/>
        <v>5.3191489361702126E-3</v>
      </c>
      <c r="Z419" s="560" t="s">
        <v>126</v>
      </c>
      <c r="AA419" s="463"/>
      <c r="AB419" s="463"/>
      <c r="AC419" s="464"/>
      <c r="AR419" s="7"/>
      <c r="AS419" s="7"/>
      <c r="AT419" s="7"/>
      <c r="AU419" s="7"/>
    </row>
    <row r="420" spans="1:51">
      <c r="A420" s="493" t="s">
        <v>127</v>
      </c>
      <c r="B420" s="612">
        <v>0</v>
      </c>
      <c r="C420" s="485" t="s">
        <v>123</v>
      </c>
      <c r="D420" s="485" t="s">
        <v>123</v>
      </c>
      <c r="E420" s="485" t="s">
        <v>123</v>
      </c>
      <c r="F420" s="485" t="s">
        <v>123</v>
      </c>
      <c r="G420" s="485" t="s">
        <v>123</v>
      </c>
      <c r="H420" s="485" t="s">
        <v>123</v>
      </c>
      <c r="I420" s="485" t="s">
        <v>123</v>
      </c>
      <c r="J420" s="485">
        <v>0</v>
      </c>
      <c r="K420" s="485" t="s">
        <v>123</v>
      </c>
      <c r="L420" s="485">
        <v>0</v>
      </c>
      <c r="M420" s="641">
        <v>0</v>
      </c>
      <c r="N420" s="627">
        <f t="shared" si="156"/>
        <v>0</v>
      </c>
      <c r="O420" s="660">
        <f t="shared" si="149"/>
        <v>0</v>
      </c>
      <c r="P420" s="627">
        <f t="shared" si="150"/>
        <v>0</v>
      </c>
      <c r="Q420" s="639"/>
      <c r="R420" s="639"/>
      <c r="S420" s="626">
        <f t="shared" si="151"/>
        <v>0</v>
      </c>
      <c r="T420" s="627" t="s">
        <v>123</v>
      </c>
      <c r="U420" s="626" t="s">
        <v>123</v>
      </c>
      <c r="V420" s="627">
        <f t="shared" si="152"/>
        <v>0</v>
      </c>
      <c r="W420" s="626">
        <f t="shared" si="153"/>
        <v>0</v>
      </c>
      <c r="X420" s="640">
        <f t="shared" si="154"/>
        <v>0</v>
      </c>
      <c r="Y420" s="626">
        <f t="shared" si="155"/>
        <v>0</v>
      </c>
      <c r="Z420" s="560" t="s">
        <v>127</v>
      </c>
      <c r="AA420" s="463"/>
      <c r="AB420" s="463"/>
      <c r="AC420" s="464"/>
      <c r="AR420" s="7"/>
      <c r="AS420" s="7"/>
      <c r="AT420" s="7"/>
      <c r="AU420" s="7"/>
    </row>
    <row r="421" spans="1:51">
      <c r="A421" s="493" t="s">
        <v>128</v>
      </c>
      <c r="B421" s="612">
        <v>0</v>
      </c>
      <c r="C421" s="485" t="s">
        <v>123</v>
      </c>
      <c r="D421" s="485" t="s">
        <v>123</v>
      </c>
      <c r="E421" s="485" t="s">
        <v>123</v>
      </c>
      <c r="F421" s="485" t="s">
        <v>123</v>
      </c>
      <c r="G421" s="485" t="s">
        <v>123</v>
      </c>
      <c r="H421" s="485" t="s">
        <v>123</v>
      </c>
      <c r="I421" s="485" t="s">
        <v>123</v>
      </c>
      <c r="J421" s="485">
        <v>0</v>
      </c>
      <c r="K421" s="485" t="s">
        <v>123</v>
      </c>
      <c r="L421" s="485">
        <v>0</v>
      </c>
      <c r="M421" s="641">
        <v>0</v>
      </c>
      <c r="N421" s="627">
        <f t="shared" si="156"/>
        <v>3</v>
      </c>
      <c r="O421" s="660">
        <f t="shared" si="149"/>
        <v>9.4936708860759497E-3</v>
      </c>
      <c r="P421" s="627">
        <f t="shared" si="150"/>
        <v>0</v>
      </c>
      <c r="Q421" s="639"/>
      <c r="R421" s="639"/>
      <c r="S421" s="626">
        <f t="shared" si="151"/>
        <v>0</v>
      </c>
      <c r="T421" s="627" t="s">
        <v>123</v>
      </c>
      <c r="U421" s="626" t="s">
        <v>123</v>
      </c>
      <c r="V421" s="627">
        <f t="shared" si="152"/>
        <v>0</v>
      </c>
      <c r="W421" s="626">
        <f t="shared" si="153"/>
        <v>0</v>
      </c>
      <c r="X421" s="640">
        <f t="shared" si="154"/>
        <v>3</v>
      </c>
      <c r="Y421" s="626">
        <f t="shared" si="155"/>
        <v>3.9893617021276593E-3</v>
      </c>
      <c r="Z421" s="560" t="s">
        <v>128</v>
      </c>
      <c r="AA421" s="463"/>
      <c r="AB421" s="463"/>
      <c r="AC421" s="464"/>
      <c r="AR421" s="7"/>
      <c r="AS421" s="7"/>
      <c r="AT421" s="7"/>
      <c r="AU421" s="7"/>
    </row>
    <row r="422" spans="1:51" ht="13.5" thickBot="1">
      <c r="A422" s="507" t="s">
        <v>129</v>
      </c>
      <c r="B422" s="612">
        <v>0</v>
      </c>
      <c r="C422" s="485" t="s">
        <v>123</v>
      </c>
      <c r="D422" s="485" t="s">
        <v>123</v>
      </c>
      <c r="E422" s="485" t="s">
        <v>123</v>
      </c>
      <c r="F422" s="485" t="s">
        <v>123</v>
      </c>
      <c r="G422" s="485" t="s">
        <v>123</v>
      </c>
      <c r="H422" s="485" t="s">
        <v>123</v>
      </c>
      <c r="I422" s="485" t="s">
        <v>123</v>
      </c>
      <c r="J422" s="485">
        <v>0</v>
      </c>
      <c r="K422" s="485" t="s">
        <v>123</v>
      </c>
      <c r="L422" s="485">
        <v>0</v>
      </c>
      <c r="M422" s="641">
        <v>0</v>
      </c>
      <c r="N422" s="627">
        <f t="shared" si="156"/>
        <v>0</v>
      </c>
      <c r="O422" s="660">
        <f t="shared" si="149"/>
        <v>0</v>
      </c>
      <c r="P422" s="627">
        <f t="shared" si="150"/>
        <v>0</v>
      </c>
      <c r="Q422" s="639"/>
      <c r="R422" s="639"/>
      <c r="S422" s="626">
        <f t="shared" si="151"/>
        <v>0</v>
      </c>
      <c r="T422" s="627" t="s">
        <v>123</v>
      </c>
      <c r="U422" s="626" t="s">
        <v>123</v>
      </c>
      <c r="V422" s="627">
        <f t="shared" si="152"/>
        <v>0</v>
      </c>
      <c r="W422" s="626">
        <f t="shared" si="153"/>
        <v>0</v>
      </c>
      <c r="X422" s="640">
        <f t="shared" si="154"/>
        <v>0</v>
      </c>
      <c r="Y422" s="626">
        <f t="shared" si="155"/>
        <v>0</v>
      </c>
      <c r="Z422" s="570" t="s">
        <v>129</v>
      </c>
      <c r="AA422" s="604"/>
      <c r="AB422" s="604"/>
      <c r="AC422" s="605"/>
      <c r="AR422" s="7"/>
      <c r="AS422" s="7"/>
      <c r="AT422" s="7"/>
      <c r="AU422" s="7"/>
    </row>
    <row r="423" spans="1:51" ht="13.5" thickBot="1">
      <c r="A423" s="48" t="s">
        <v>103</v>
      </c>
      <c r="B423" s="49">
        <f t="shared" ref="B423:M423" si="157">SUM(B410:B422)</f>
        <v>128</v>
      </c>
      <c r="C423" s="49">
        <f t="shared" si="157"/>
        <v>120</v>
      </c>
      <c r="D423" s="49">
        <f t="shared" si="157"/>
        <v>0</v>
      </c>
      <c r="E423" s="49">
        <f t="shared" si="157"/>
        <v>34</v>
      </c>
      <c r="F423" s="49">
        <f t="shared" si="157"/>
        <v>45</v>
      </c>
      <c r="G423" s="49">
        <f t="shared" si="157"/>
        <v>6</v>
      </c>
      <c r="H423" s="49">
        <f t="shared" si="157"/>
        <v>1</v>
      </c>
      <c r="I423" s="49">
        <f t="shared" si="157"/>
        <v>0</v>
      </c>
      <c r="J423" s="49">
        <f t="shared" si="157"/>
        <v>80</v>
      </c>
      <c r="K423" s="49">
        <f t="shared" si="157"/>
        <v>174</v>
      </c>
      <c r="L423" s="49">
        <f t="shared" si="157"/>
        <v>96</v>
      </c>
      <c r="M423" s="49">
        <f t="shared" si="157"/>
        <v>78</v>
      </c>
      <c r="N423" s="51">
        <f>SUM(N410:N422)</f>
        <v>316</v>
      </c>
      <c r="O423" s="52">
        <f>SUM(O410:O422)</f>
        <v>1</v>
      </c>
      <c r="P423" s="51">
        <f t="shared" ref="P423:Y423" si="158">SUM(P410:P422)</f>
        <v>86</v>
      </c>
      <c r="Q423" s="51"/>
      <c r="R423" s="51"/>
      <c r="S423" s="52">
        <f t="shared" si="158"/>
        <v>1</v>
      </c>
      <c r="T423" s="51">
        <f t="shared" si="158"/>
        <v>0</v>
      </c>
      <c r="U423" s="52">
        <f t="shared" si="158"/>
        <v>0</v>
      </c>
      <c r="V423" s="51">
        <f t="shared" si="158"/>
        <v>350</v>
      </c>
      <c r="W423" s="52">
        <f t="shared" si="158"/>
        <v>1.0000000000000002</v>
      </c>
      <c r="X423" s="51">
        <f t="shared" si="158"/>
        <v>752</v>
      </c>
      <c r="Y423" s="52">
        <f t="shared" si="158"/>
        <v>1</v>
      </c>
      <c r="Z423" s="202"/>
      <c r="AA423" s="147"/>
      <c r="AB423" s="147"/>
      <c r="AC423" s="147"/>
      <c r="AR423" s="7"/>
      <c r="AS423" s="7"/>
      <c r="AT423" s="7"/>
      <c r="AU423" s="7"/>
    </row>
    <row r="424" spans="1:51">
      <c r="A424" s="58" t="s">
        <v>244</v>
      </c>
      <c r="C424" s="7"/>
      <c r="D424" s="7"/>
      <c r="E424" s="7"/>
      <c r="F424" s="7"/>
      <c r="G424" s="7"/>
      <c r="H424" s="7"/>
      <c r="I424" s="7"/>
      <c r="J424" s="7"/>
      <c r="N424" s="663">
        <v>2009</v>
      </c>
      <c r="O424" s="516" t="s">
        <v>135</v>
      </c>
      <c r="P424" s="517"/>
      <c r="Q424" s="517"/>
      <c r="R424" s="517"/>
      <c r="S424" s="517"/>
      <c r="T424" s="517" t="s">
        <v>245</v>
      </c>
      <c r="U424" s="517" t="s">
        <v>246</v>
      </c>
      <c r="V424" s="664" t="s">
        <v>131</v>
      </c>
      <c r="W424" s="664" t="s">
        <v>132</v>
      </c>
      <c r="X424" s="647" t="s">
        <v>133</v>
      </c>
      <c r="Y424" s="648" t="s">
        <v>133</v>
      </c>
      <c r="Z424" s="649" t="s">
        <v>134</v>
      </c>
      <c r="AA424" s="649"/>
      <c r="AB424" s="649"/>
      <c r="AC424" s="650"/>
      <c r="AR424" s="7"/>
      <c r="AS424" s="7"/>
      <c r="AT424" s="7"/>
      <c r="AU424" s="7"/>
    </row>
    <row r="425" spans="1:51">
      <c r="A425" s="152"/>
      <c r="C425" s="7"/>
      <c r="D425" s="7"/>
      <c r="E425" s="7"/>
      <c r="F425" s="7"/>
      <c r="G425" s="7"/>
      <c r="H425" s="7"/>
      <c r="I425" s="7"/>
      <c r="J425" s="7"/>
      <c r="N425" s="665"/>
      <c r="O425" s="666"/>
      <c r="P425" s="666"/>
      <c r="Q425" s="666"/>
      <c r="R425" s="666"/>
      <c r="S425" s="666"/>
      <c r="T425" s="666"/>
      <c r="U425" s="666"/>
      <c r="V425" s="205" t="s">
        <v>138</v>
      </c>
      <c r="W425" s="205" t="s">
        <v>139</v>
      </c>
      <c r="X425" s="191" t="s">
        <v>138</v>
      </c>
      <c r="Y425" s="192" t="s">
        <v>139</v>
      </c>
      <c r="Z425" s="193" t="s">
        <v>140</v>
      </c>
      <c r="AA425" s="194"/>
      <c r="AB425" s="194"/>
      <c r="AC425" s="195"/>
      <c r="AR425" s="7"/>
      <c r="AS425" s="7"/>
      <c r="AT425" s="7"/>
      <c r="AU425" s="7"/>
      <c r="AV425" s="203"/>
      <c r="AW425" s="204"/>
      <c r="AX425" s="203"/>
      <c r="AY425" s="203"/>
    </row>
    <row r="426" spans="1:51">
      <c r="A426" s="10" t="s">
        <v>247</v>
      </c>
      <c r="N426" s="206" t="s">
        <v>248</v>
      </c>
      <c r="O426" s="207"/>
      <c r="P426" s="207"/>
      <c r="Q426" s="207"/>
      <c r="R426" s="207"/>
      <c r="S426" s="207"/>
      <c r="T426" s="520">
        <f>SUM(V426,X426)/SUM(V426:Y426)</f>
        <v>0.85126582278481011</v>
      </c>
      <c r="U426" s="520">
        <f>SUM(W426,Y426)/SUM(V426:Y426)</f>
        <v>0.14873417721518986</v>
      </c>
      <c r="V426" s="522">
        <f>SUM(N410:N411)</f>
        <v>268</v>
      </c>
      <c r="W426" s="522">
        <f>SUM(N413:N422)</f>
        <v>46</v>
      </c>
      <c r="X426" s="522">
        <v>1</v>
      </c>
      <c r="Y426" s="522">
        <v>1</v>
      </c>
      <c r="Z426" s="523" t="s">
        <v>142</v>
      </c>
      <c r="AA426" s="523"/>
      <c r="AB426" s="523"/>
      <c r="AC426" s="523"/>
      <c r="AR426" s="7"/>
      <c r="AS426" s="7"/>
      <c r="AT426" s="7"/>
      <c r="AU426" s="7"/>
      <c r="AV426" s="203"/>
      <c r="AW426" s="204"/>
      <c r="AX426" s="203"/>
      <c r="AY426" s="203"/>
    </row>
    <row r="427" spans="1:51">
      <c r="A427" s="152" t="s">
        <v>249</v>
      </c>
      <c r="N427" s="208" t="s">
        <v>250</v>
      </c>
      <c r="O427" s="64"/>
      <c r="P427" s="64"/>
      <c r="Q427" s="64"/>
      <c r="R427" s="64"/>
      <c r="S427" s="64"/>
      <c r="T427" s="520">
        <f>SUM(V427,X427)/SUM(V427:Y427)</f>
        <v>1</v>
      </c>
      <c r="U427" s="520">
        <f>SUM(W427,Y427)/SUM(V427:Y427)</f>
        <v>0</v>
      </c>
      <c r="V427" s="522">
        <f>SUM(P410:P413)</f>
        <v>86</v>
      </c>
      <c r="W427" s="522">
        <f>SUM(P414:P422)</f>
        <v>0</v>
      </c>
      <c r="X427" s="522">
        <v>0</v>
      </c>
      <c r="Y427" s="522">
        <v>0</v>
      </c>
      <c r="Z427" s="523" t="s">
        <v>144</v>
      </c>
      <c r="AA427" s="523"/>
      <c r="AB427" s="523"/>
      <c r="AC427" s="523"/>
      <c r="AR427" s="7"/>
      <c r="AS427" s="7"/>
      <c r="AT427" s="7"/>
      <c r="AU427" s="7"/>
      <c r="AV427" s="203"/>
      <c r="AW427" s="204"/>
      <c r="AX427" s="203"/>
      <c r="AY427" s="203"/>
    </row>
    <row r="428" spans="1:51">
      <c r="A428" s="152"/>
      <c r="N428" s="667" t="s">
        <v>251</v>
      </c>
      <c r="O428" s="666"/>
      <c r="P428" s="666"/>
      <c r="Q428" s="666"/>
      <c r="R428" s="666"/>
      <c r="S428" s="666"/>
      <c r="T428" s="520">
        <f>SUM(V428,X428)/SUM(V428:Y428)</f>
        <v>0.58571428571428574</v>
      </c>
      <c r="U428" s="520">
        <f>SUM(W428,Y428)/SUM(V428:Y428)</f>
        <v>0.41428571428571431</v>
      </c>
      <c r="V428" s="522">
        <f>SUM(V410:V413)</f>
        <v>205</v>
      </c>
      <c r="W428" s="607">
        <f>SUM(V414:V422)</f>
        <v>145</v>
      </c>
      <c r="X428" s="522">
        <v>0</v>
      </c>
      <c r="Y428" s="522">
        <v>0</v>
      </c>
      <c r="Z428" s="652"/>
      <c r="AA428" s="652"/>
      <c r="AB428" s="652"/>
      <c r="AC428" s="652"/>
      <c r="AR428" s="7"/>
      <c r="AS428" s="7"/>
      <c r="AT428" s="7"/>
      <c r="AU428" s="7"/>
      <c r="AV428" s="203"/>
      <c r="AW428" s="204"/>
      <c r="AX428" s="203"/>
      <c r="AY428" s="203"/>
    </row>
    <row r="429" spans="1:51">
      <c r="AR429" s="7"/>
      <c r="AS429" s="7"/>
      <c r="AT429" s="7"/>
      <c r="AU429" s="7"/>
      <c r="AV429" s="203"/>
      <c r="AW429" s="204"/>
      <c r="AX429" s="203"/>
      <c r="AY429" s="203"/>
    </row>
    <row r="430" spans="1:51" ht="27" thickBot="1">
      <c r="A430" s="5" t="s">
        <v>252</v>
      </c>
      <c r="B430" s="5"/>
      <c r="C430" s="6"/>
      <c r="D430" s="6"/>
      <c r="E430" s="7"/>
      <c r="F430" s="7"/>
      <c r="G430" s="7"/>
      <c r="H430" s="7"/>
      <c r="I430" s="7"/>
      <c r="J430" s="7"/>
      <c r="K430" s="7"/>
      <c r="U430" s="9"/>
      <c r="AE430" s="7"/>
      <c r="AF430" s="7"/>
      <c r="AR430" s="209"/>
      <c r="AS430" s="209"/>
      <c r="AT430" s="209"/>
      <c r="AU430" s="209"/>
    </row>
    <row r="431" spans="1:51" ht="13.5" thickBot="1">
      <c r="A431" s="11" t="s">
        <v>95</v>
      </c>
      <c r="B431" s="11"/>
      <c r="C431" s="7"/>
      <c r="D431" s="7"/>
      <c r="E431" s="7"/>
      <c r="F431" s="7"/>
      <c r="G431" s="7"/>
      <c r="H431" s="7"/>
      <c r="I431" s="7"/>
      <c r="J431" s="7"/>
      <c r="K431" s="7"/>
      <c r="AE431" s="7"/>
      <c r="AF431" s="7"/>
    </row>
    <row r="432" spans="1:51" ht="13.5" thickTop="1">
      <c r="A432" s="12" t="s">
        <v>72</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210">
        <v>39798</v>
      </c>
      <c r="Y432" s="15">
        <v>2008</v>
      </c>
      <c r="Z432" s="16"/>
      <c r="AA432" s="16"/>
      <c r="AB432" s="17"/>
      <c r="AC432" s="17"/>
      <c r="AD432" s="17"/>
      <c r="AE432" s="17"/>
      <c r="AF432" s="18"/>
    </row>
    <row r="433" spans="1:41">
      <c r="A433" s="456" t="s">
        <v>96</v>
      </c>
      <c r="B433" s="462" t="s">
        <v>160</v>
      </c>
      <c r="C433" s="462" t="s">
        <v>253</v>
      </c>
      <c r="D433" s="462" t="s">
        <v>253</v>
      </c>
      <c r="E433" s="462" t="s">
        <v>253</v>
      </c>
      <c r="F433" s="462" t="s">
        <v>253</v>
      </c>
      <c r="G433" s="462" t="s">
        <v>253</v>
      </c>
      <c r="H433" s="462" t="s">
        <v>253</v>
      </c>
      <c r="I433" s="462" t="s">
        <v>253</v>
      </c>
      <c r="J433" s="462" t="s">
        <v>253</v>
      </c>
      <c r="K433" s="462" t="s">
        <v>160</v>
      </c>
      <c r="L433" s="462" t="s">
        <v>160</v>
      </c>
      <c r="M433" s="462" t="s">
        <v>160</v>
      </c>
      <c r="N433" s="462" t="s">
        <v>253</v>
      </c>
      <c r="O433" s="462" t="s">
        <v>253</v>
      </c>
      <c r="P433" s="462" t="s">
        <v>253</v>
      </c>
      <c r="Q433" s="462"/>
      <c r="R433" s="462"/>
      <c r="S433" s="462" t="s">
        <v>253</v>
      </c>
      <c r="T433" s="462" t="s">
        <v>253</v>
      </c>
      <c r="U433" s="462" t="s">
        <v>160</v>
      </c>
      <c r="V433" s="462" t="s">
        <v>160</v>
      </c>
      <c r="W433" s="462" t="s">
        <v>160</v>
      </c>
      <c r="X433" s="668" t="s">
        <v>160</v>
      </c>
      <c r="Y433" s="458"/>
      <c r="Z433" s="459"/>
      <c r="AA433" s="459"/>
      <c r="AB433" s="460"/>
      <c r="AC433" s="460"/>
      <c r="AD433" s="460"/>
      <c r="AE433" s="460"/>
      <c r="AF433" s="461"/>
    </row>
    <row r="434" spans="1:41">
      <c r="A434" s="456" t="s">
        <v>99</v>
      </c>
      <c r="B434" s="462" t="s">
        <v>161</v>
      </c>
      <c r="C434" s="462" t="s">
        <v>100</v>
      </c>
      <c r="D434" s="462" t="s">
        <v>100</v>
      </c>
      <c r="E434" s="462" t="s">
        <v>100</v>
      </c>
      <c r="F434" s="462" t="s">
        <v>101</v>
      </c>
      <c r="G434" s="462" t="s">
        <v>186</v>
      </c>
      <c r="H434" s="462" t="s">
        <v>100</v>
      </c>
      <c r="I434" s="462" t="s">
        <v>100</v>
      </c>
      <c r="J434" s="462" t="s">
        <v>100</v>
      </c>
      <c r="K434" s="462" t="s">
        <v>100</v>
      </c>
      <c r="L434" s="462" t="s">
        <v>100</v>
      </c>
      <c r="M434" s="462" t="s">
        <v>100</v>
      </c>
      <c r="N434" s="462" t="s">
        <v>100</v>
      </c>
      <c r="O434" s="462" t="s">
        <v>254</v>
      </c>
      <c r="P434" s="462" t="s">
        <v>101</v>
      </c>
      <c r="Q434" s="462"/>
      <c r="R434" s="462"/>
      <c r="S434" s="462" t="s">
        <v>254</v>
      </c>
      <c r="T434" s="462" t="s">
        <v>255</v>
      </c>
      <c r="U434" s="462" t="s">
        <v>186</v>
      </c>
      <c r="V434" s="462" t="s">
        <v>186</v>
      </c>
      <c r="W434" s="462" t="s">
        <v>186</v>
      </c>
      <c r="X434" s="668" t="s">
        <v>161</v>
      </c>
      <c r="Y434" s="465" t="s">
        <v>103</v>
      </c>
      <c r="Z434" s="459"/>
      <c r="AA434" s="460"/>
      <c r="AB434" s="460"/>
      <c r="AC434" s="460"/>
      <c r="AD434" s="460"/>
      <c r="AE434" s="460"/>
      <c r="AF434" s="461"/>
    </row>
    <row r="435" spans="1:41" ht="13.5" thickBot="1">
      <c r="A435" s="472" t="s">
        <v>232</v>
      </c>
      <c r="B435" s="553">
        <v>3263</v>
      </c>
      <c r="C435" s="553">
        <v>7028</v>
      </c>
      <c r="D435" s="553">
        <v>7517</v>
      </c>
      <c r="E435" s="553">
        <v>8270</v>
      </c>
      <c r="F435" s="553">
        <v>8261</v>
      </c>
      <c r="G435" s="553">
        <v>10047</v>
      </c>
      <c r="H435" s="553">
        <v>10471</v>
      </c>
      <c r="I435" s="553">
        <v>11014</v>
      </c>
      <c r="J435" s="553">
        <v>13277</v>
      </c>
      <c r="K435" s="553">
        <v>13314</v>
      </c>
      <c r="L435" s="553">
        <v>13144</v>
      </c>
      <c r="M435" s="553">
        <v>12514</v>
      </c>
      <c r="N435" s="553">
        <v>11522</v>
      </c>
      <c r="O435" s="553">
        <v>10087</v>
      </c>
      <c r="P435" s="553">
        <v>9234</v>
      </c>
      <c r="Q435" s="553"/>
      <c r="R435" s="553"/>
      <c r="S435" s="553">
        <v>7473</v>
      </c>
      <c r="T435" s="553">
        <v>6530</v>
      </c>
      <c r="U435" s="553">
        <v>6297</v>
      </c>
      <c r="V435" s="553">
        <v>7326</v>
      </c>
      <c r="W435" s="553">
        <v>4923</v>
      </c>
      <c r="X435" s="669">
        <v>3785</v>
      </c>
      <c r="Y435" s="22" t="s">
        <v>105</v>
      </c>
      <c r="Z435" s="623"/>
      <c r="AA435" s="573"/>
      <c r="AB435" s="573"/>
      <c r="AC435" s="573"/>
      <c r="AD435" s="573"/>
      <c r="AE435" s="574"/>
      <c r="AF435" s="575"/>
    </row>
    <row r="436" spans="1:41" ht="13.5" thickBot="1">
      <c r="A436" s="480" t="s">
        <v>106</v>
      </c>
      <c r="B436" s="556" t="s">
        <v>187</v>
      </c>
      <c r="C436" s="556" t="s">
        <v>107</v>
      </c>
      <c r="D436" s="556" t="s">
        <v>107</v>
      </c>
      <c r="E436" s="556" t="s">
        <v>107</v>
      </c>
      <c r="F436" s="556" t="s">
        <v>107</v>
      </c>
      <c r="G436" s="556" t="s">
        <v>107</v>
      </c>
      <c r="H436" s="556" t="s">
        <v>107</v>
      </c>
      <c r="I436" s="556" t="s">
        <v>107</v>
      </c>
      <c r="J436" s="556" t="s">
        <v>107</v>
      </c>
      <c r="K436" s="556" t="s">
        <v>107</v>
      </c>
      <c r="L436" s="556" t="s">
        <v>107</v>
      </c>
      <c r="M436" s="556" t="s">
        <v>107</v>
      </c>
      <c r="N436" s="556" t="s">
        <v>107</v>
      </c>
      <c r="O436" s="556" t="s">
        <v>107</v>
      </c>
      <c r="P436" s="556" t="s">
        <v>107</v>
      </c>
      <c r="Q436" s="556"/>
      <c r="R436" s="556"/>
      <c r="S436" s="556" t="s">
        <v>153</v>
      </c>
      <c r="T436" s="556" t="s">
        <v>153</v>
      </c>
      <c r="U436" s="556" t="s">
        <v>113</v>
      </c>
      <c r="V436" s="556" t="s">
        <v>113</v>
      </c>
      <c r="W436" s="556" t="s">
        <v>113</v>
      </c>
      <c r="X436" s="670" t="s">
        <v>108</v>
      </c>
      <c r="Y436" s="90" t="s">
        <v>108</v>
      </c>
      <c r="Z436" s="91" t="s">
        <v>109</v>
      </c>
      <c r="AA436" s="178" t="s">
        <v>110</v>
      </c>
      <c r="AB436" s="91" t="s">
        <v>111</v>
      </c>
      <c r="AC436" s="179" t="s">
        <v>112</v>
      </c>
      <c r="AD436" s="180" t="s">
        <v>111</v>
      </c>
      <c r="AE436" s="90" t="s">
        <v>113</v>
      </c>
      <c r="AF436" s="91" t="s">
        <v>109</v>
      </c>
      <c r="AI436" s="199"/>
      <c r="AJ436" s="199"/>
    </row>
    <row r="437" spans="1:41" ht="13.5" thickBot="1">
      <c r="A437" s="26" t="s">
        <v>115</v>
      </c>
      <c r="B437" s="484">
        <v>17</v>
      </c>
      <c r="C437" s="484">
        <v>0</v>
      </c>
      <c r="D437" s="484">
        <v>0</v>
      </c>
      <c r="E437" s="484">
        <v>0</v>
      </c>
      <c r="F437" s="484">
        <v>0</v>
      </c>
      <c r="G437" s="484">
        <v>0</v>
      </c>
      <c r="H437" s="484">
        <v>6</v>
      </c>
      <c r="I437" s="484">
        <v>56</v>
      </c>
      <c r="J437" s="484">
        <v>78</v>
      </c>
      <c r="K437" s="484">
        <v>51</v>
      </c>
      <c r="L437" s="484">
        <v>6</v>
      </c>
      <c r="M437" s="484">
        <v>18</v>
      </c>
      <c r="N437" s="484">
        <v>11</v>
      </c>
      <c r="O437" s="484">
        <v>0</v>
      </c>
      <c r="P437" s="484">
        <v>0</v>
      </c>
      <c r="Q437" s="484"/>
      <c r="R437" s="484"/>
      <c r="S437" s="484">
        <v>0</v>
      </c>
      <c r="T437" s="484">
        <v>0</v>
      </c>
      <c r="U437" s="484">
        <v>1</v>
      </c>
      <c r="V437" s="484">
        <v>2</v>
      </c>
      <c r="W437" s="484">
        <v>0</v>
      </c>
      <c r="X437" s="671">
        <v>19</v>
      </c>
      <c r="Y437" s="627">
        <f t="shared" ref="Y437:Y449" si="159">B437</f>
        <v>17</v>
      </c>
      <c r="Z437" s="672">
        <f t="shared" ref="Z437:Z449" si="160">AVERAGE(U465,T495,AA522,AD551,Y578,AA607,AE636)</f>
        <v>0.4778094762505134</v>
      </c>
      <c r="AA437" s="627">
        <f t="shared" ref="AA437:AA449" si="161">SUM(C437:P437)</f>
        <v>226</v>
      </c>
      <c r="AB437" s="626">
        <f t="shared" ref="AB437:AB449" si="162">AA437/AA$450</f>
        <v>0.51247165532879824</v>
      </c>
      <c r="AC437" s="627">
        <f t="shared" ref="AC437:AC449" si="163">SUM(S437:T437)</f>
        <v>0</v>
      </c>
      <c r="AD437" s="626">
        <f t="shared" ref="AD437:AD449" si="164">AC437/AC$450</f>
        <v>0</v>
      </c>
      <c r="AE437" s="627">
        <f t="shared" ref="AE437:AE449" si="165">SUM(U437:W437)</f>
        <v>3</v>
      </c>
      <c r="AF437" s="626">
        <f t="shared" ref="AF437:AF449" si="166">AE437/AE$450</f>
        <v>6.7264573991031393E-3</v>
      </c>
    </row>
    <row r="438" spans="1:41" ht="13.5" thickTop="1">
      <c r="A438" s="493" t="s">
        <v>117</v>
      </c>
      <c r="B438" s="485">
        <v>0</v>
      </c>
      <c r="C438" s="485">
        <v>0</v>
      </c>
      <c r="D438" s="485">
        <v>1</v>
      </c>
      <c r="E438" s="485">
        <v>0</v>
      </c>
      <c r="F438" s="485">
        <v>0</v>
      </c>
      <c r="G438" s="485">
        <v>4</v>
      </c>
      <c r="H438" s="485">
        <v>17</v>
      </c>
      <c r="I438" s="485">
        <v>41</v>
      </c>
      <c r="J438" s="485">
        <v>70</v>
      </c>
      <c r="K438" s="485">
        <v>19</v>
      </c>
      <c r="L438" s="485">
        <v>16</v>
      </c>
      <c r="M438" s="485">
        <v>7</v>
      </c>
      <c r="N438" s="485">
        <v>3</v>
      </c>
      <c r="O438" s="485">
        <v>2</v>
      </c>
      <c r="P438" s="485">
        <v>0</v>
      </c>
      <c r="Q438" s="485"/>
      <c r="R438" s="485"/>
      <c r="S438" s="485">
        <v>0</v>
      </c>
      <c r="T438" s="485">
        <v>8</v>
      </c>
      <c r="U438" s="485">
        <v>0</v>
      </c>
      <c r="V438" s="485">
        <v>22</v>
      </c>
      <c r="W438" s="485">
        <v>3</v>
      </c>
      <c r="X438" s="668">
        <v>28</v>
      </c>
      <c r="Y438" s="627">
        <f t="shared" si="159"/>
        <v>0</v>
      </c>
      <c r="Z438" s="672">
        <f t="shared" si="160"/>
        <v>8.1662969561404855E-2</v>
      </c>
      <c r="AA438" s="627">
        <f t="shared" si="161"/>
        <v>180</v>
      </c>
      <c r="AB438" s="626">
        <f t="shared" si="162"/>
        <v>0.40816326530612246</v>
      </c>
      <c r="AC438" s="627">
        <f t="shared" si="163"/>
        <v>8</v>
      </c>
      <c r="AD438" s="626">
        <f t="shared" si="164"/>
        <v>0.34782608695652173</v>
      </c>
      <c r="AE438" s="627">
        <f t="shared" si="165"/>
        <v>25</v>
      </c>
      <c r="AF438" s="626">
        <f t="shared" si="166"/>
        <v>5.6053811659192827E-2</v>
      </c>
      <c r="AG438" s="18"/>
      <c r="AH438" s="19"/>
      <c r="AI438" s="19"/>
      <c r="AJ438" s="19"/>
      <c r="AK438" s="20"/>
      <c r="AL438" s="20"/>
      <c r="AM438" s="21"/>
    </row>
    <row r="439" spans="1:41">
      <c r="A439" s="493" t="s">
        <v>118</v>
      </c>
      <c r="B439" s="485">
        <v>0</v>
      </c>
      <c r="C439" s="485">
        <v>0</v>
      </c>
      <c r="D439" s="485">
        <v>0</v>
      </c>
      <c r="E439" s="485">
        <v>0</v>
      </c>
      <c r="F439" s="485">
        <v>0</v>
      </c>
      <c r="G439" s="485">
        <v>0</v>
      </c>
      <c r="H439" s="485">
        <v>0</v>
      </c>
      <c r="I439" s="485">
        <v>11</v>
      </c>
      <c r="J439" s="485">
        <v>17</v>
      </c>
      <c r="K439" s="485">
        <v>1</v>
      </c>
      <c r="L439" s="485">
        <v>2</v>
      </c>
      <c r="M439" s="485">
        <v>0</v>
      </c>
      <c r="N439" s="485">
        <v>0</v>
      </c>
      <c r="O439" s="485">
        <v>3</v>
      </c>
      <c r="P439" s="485">
        <v>0</v>
      </c>
      <c r="Q439" s="485"/>
      <c r="R439" s="485"/>
      <c r="S439" s="485">
        <v>0</v>
      </c>
      <c r="T439" s="485">
        <v>10</v>
      </c>
      <c r="U439" s="485">
        <v>1</v>
      </c>
      <c r="V439" s="485">
        <v>65</v>
      </c>
      <c r="W439" s="485">
        <v>20</v>
      </c>
      <c r="X439" s="668">
        <v>0</v>
      </c>
      <c r="Y439" s="627">
        <f t="shared" si="159"/>
        <v>0</v>
      </c>
      <c r="Z439" s="672">
        <f t="shared" si="160"/>
        <v>0.10591358053524003</v>
      </c>
      <c r="AA439" s="627">
        <f t="shared" si="161"/>
        <v>34</v>
      </c>
      <c r="AB439" s="626">
        <f t="shared" si="162"/>
        <v>7.7097505668934238E-2</v>
      </c>
      <c r="AC439" s="627">
        <f t="shared" si="163"/>
        <v>10</v>
      </c>
      <c r="AD439" s="626">
        <f t="shared" si="164"/>
        <v>0.43478260869565216</v>
      </c>
      <c r="AE439" s="627">
        <f t="shared" si="165"/>
        <v>86</v>
      </c>
      <c r="AF439" s="626">
        <f t="shared" si="166"/>
        <v>0.19282511210762332</v>
      </c>
      <c r="AG439" s="461"/>
      <c r="AH439" s="462"/>
      <c r="AI439" s="462"/>
      <c r="AJ439" s="462"/>
      <c r="AK439" s="463"/>
      <c r="AL439" s="463"/>
      <c r="AM439" s="464"/>
    </row>
    <row r="440" spans="1:41">
      <c r="A440" s="493" t="s">
        <v>119</v>
      </c>
      <c r="B440" s="485">
        <v>0</v>
      </c>
      <c r="C440" s="485">
        <v>0</v>
      </c>
      <c r="D440" s="485">
        <v>0</v>
      </c>
      <c r="E440" s="485">
        <v>0</v>
      </c>
      <c r="F440" s="485">
        <v>0</v>
      </c>
      <c r="G440" s="485">
        <v>0</v>
      </c>
      <c r="H440" s="485">
        <v>0</v>
      </c>
      <c r="I440" s="485">
        <v>0</v>
      </c>
      <c r="J440" s="485">
        <v>0</v>
      </c>
      <c r="K440" s="485">
        <v>0</v>
      </c>
      <c r="L440" s="485">
        <v>1</v>
      </c>
      <c r="M440" s="485">
        <v>0</v>
      </c>
      <c r="N440" s="485">
        <v>0</v>
      </c>
      <c r="O440" s="485">
        <v>0</v>
      </c>
      <c r="P440" s="485">
        <v>0</v>
      </c>
      <c r="Q440" s="485"/>
      <c r="R440" s="485"/>
      <c r="S440" s="485">
        <v>0</v>
      </c>
      <c r="T440" s="485">
        <v>1</v>
      </c>
      <c r="U440" s="485">
        <v>5</v>
      </c>
      <c r="V440" s="485">
        <v>110</v>
      </c>
      <c r="W440" s="485">
        <v>15</v>
      </c>
      <c r="X440" s="668">
        <v>5</v>
      </c>
      <c r="Y440" s="627">
        <f t="shared" si="159"/>
        <v>0</v>
      </c>
      <c r="Z440" s="672">
        <f t="shared" si="160"/>
        <v>0.14241258709690569</v>
      </c>
      <c r="AA440" s="627">
        <f t="shared" si="161"/>
        <v>1</v>
      </c>
      <c r="AB440" s="626">
        <f t="shared" si="162"/>
        <v>2.2675736961451248E-3</v>
      </c>
      <c r="AC440" s="627">
        <f t="shared" si="163"/>
        <v>1</v>
      </c>
      <c r="AD440" s="626">
        <f t="shared" si="164"/>
        <v>4.3478260869565216E-2</v>
      </c>
      <c r="AE440" s="627">
        <f t="shared" si="165"/>
        <v>130</v>
      </c>
      <c r="AF440" s="626">
        <f t="shared" si="166"/>
        <v>0.2914798206278027</v>
      </c>
      <c r="AG440" s="461"/>
      <c r="AH440" s="462"/>
      <c r="AI440" s="462"/>
      <c r="AJ440" s="463"/>
      <c r="AK440" s="463"/>
      <c r="AL440" s="463"/>
      <c r="AM440" s="464"/>
    </row>
    <row r="441" spans="1:41" ht="13.5" thickBot="1">
      <c r="A441" s="493" t="s">
        <v>120</v>
      </c>
      <c r="B441" s="612">
        <v>0</v>
      </c>
      <c r="C441" s="485">
        <v>0</v>
      </c>
      <c r="D441" s="485">
        <v>0</v>
      </c>
      <c r="E441" s="485">
        <v>0</v>
      </c>
      <c r="F441" s="485">
        <v>0</v>
      </c>
      <c r="G441" s="485">
        <v>0</v>
      </c>
      <c r="H441" s="485">
        <v>0</v>
      </c>
      <c r="I441" s="485">
        <v>0</v>
      </c>
      <c r="J441" s="485">
        <v>0</v>
      </c>
      <c r="K441" s="485">
        <v>0</v>
      </c>
      <c r="L441" s="485">
        <v>0</v>
      </c>
      <c r="M441" s="485">
        <v>0</v>
      </c>
      <c r="N441" s="485">
        <v>0</v>
      </c>
      <c r="O441" s="485">
        <v>0</v>
      </c>
      <c r="P441" s="485">
        <v>0</v>
      </c>
      <c r="Q441" s="485"/>
      <c r="R441" s="485"/>
      <c r="S441" s="485">
        <v>0</v>
      </c>
      <c r="T441" s="485">
        <v>0</v>
      </c>
      <c r="U441" s="485">
        <v>0</v>
      </c>
      <c r="V441" s="485">
        <v>36</v>
      </c>
      <c r="W441" s="485">
        <v>14</v>
      </c>
      <c r="X441" s="668">
        <v>8</v>
      </c>
      <c r="Y441" s="627">
        <f t="shared" si="159"/>
        <v>0</v>
      </c>
      <c r="Z441" s="672">
        <f t="shared" si="160"/>
        <v>6.5879648847285241E-2</v>
      </c>
      <c r="AA441" s="627">
        <f t="shared" si="161"/>
        <v>0</v>
      </c>
      <c r="AB441" s="626">
        <f t="shared" si="162"/>
        <v>0</v>
      </c>
      <c r="AC441" s="627">
        <f t="shared" si="163"/>
        <v>0</v>
      </c>
      <c r="AD441" s="626">
        <f t="shared" si="164"/>
        <v>0</v>
      </c>
      <c r="AE441" s="627">
        <f t="shared" si="165"/>
        <v>50</v>
      </c>
      <c r="AF441" s="626">
        <f t="shared" si="166"/>
        <v>0.11210762331838565</v>
      </c>
      <c r="AG441" s="575"/>
      <c r="AH441" s="576"/>
      <c r="AI441" s="576"/>
      <c r="AJ441" s="577"/>
      <c r="AK441" s="463"/>
      <c r="AL441" s="463"/>
      <c r="AM441" s="464"/>
    </row>
    <row r="442" spans="1:41">
      <c r="A442" s="493" t="s">
        <v>121</v>
      </c>
      <c r="B442" s="612">
        <v>0</v>
      </c>
      <c r="C442" s="485">
        <v>0</v>
      </c>
      <c r="D442" s="485">
        <v>0</v>
      </c>
      <c r="E442" s="485">
        <v>0</v>
      </c>
      <c r="F442" s="485">
        <v>0</v>
      </c>
      <c r="G442" s="485">
        <v>0</v>
      </c>
      <c r="H442" s="485">
        <v>0</v>
      </c>
      <c r="I442" s="485">
        <v>0</v>
      </c>
      <c r="J442" s="485">
        <v>0</v>
      </c>
      <c r="K442" s="485">
        <v>0</v>
      </c>
      <c r="L442" s="485">
        <v>0</v>
      </c>
      <c r="M442" s="485">
        <v>0</v>
      </c>
      <c r="N442" s="485">
        <v>0</v>
      </c>
      <c r="O442" s="485">
        <v>0</v>
      </c>
      <c r="P442" s="485">
        <v>0</v>
      </c>
      <c r="Q442" s="485"/>
      <c r="R442" s="485"/>
      <c r="S442" s="485">
        <v>0</v>
      </c>
      <c r="T442" s="485">
        <v>0</v>
      </c>
      <c r="U442" s="485">
        <v>0</v>
      </c>
      <c r="V442" s="485">
        <v>52</v>
      </c>
      <c r="W442" s="485">
        <v>29</v>
      </c>
      <c r="X442" s="668">
        <v>2</v>
      </c>
      <c r="Y442" s="627">
        <f t="shared" si="159"/>
        <v>0</v>
      </c>
      <c r="Z442" s="672">
        <f t="shared" si="160"/>
        <v>3.43011600159406E-2</v>
      </c>
      <c r="AA442" s="627">
        <f t="shared" si="161"/>
        <v>0</v>
      </c>
      <c r="AB442" s="626">
        <f t="shared" si="162"/>
        <v>0</v>
      </c>
      <c r="AC442" s="627">
        <f t="shared" si="163"/>
        <v>0</v>
      </c>
      <c r="AD442" s="626">
        <f t="shared" si="164"/>
        <v>0</v>
      </c>
      <c r="AE442" s="627">
        <f t="shared" si="165"/>
        <v>81</v>
      </c>
      <c r="AF442" s="626">
        <f t="shared" si="166"/>
        <v>0.18161434977578475</v>
      </c>
      <c r="AG442" s="91" t="s">
        <v>109</v>
      </c>
      <c r="AH442" s="136" t="s">
        <v>114</v>
      </c>
      <c r="AI442" s="91" t="s">
        <v>111</v>
      </c>
      <c r="AJ442" s="584"/>
      <c r="AK442" s="463"/>
      <c r="AL442" s="463"/>
      <c r="AM442" s="464"/>
    </row>
    <row r="443" spans="1:41">
      <c r="A443" s="493" t="s">
        <v>122</v>
      </c>
      <c r="B443" s="612">
        <v>0</v>
      </c>
      <c r="C443" s="485">
        <v>0</v>
      </c>
      <c r="D443" s="485">
        <v>0</v>
      </c>
      <c r="E443" s="485">
        <v>0</v>
      </c>
      <c r="F443" s="485">
        <v>0</v>
      </c>
      <c r="G443" s="485">
        <v>0</v>
      </c>
      <c r="H443" s="485">
        <v>0</v>
      </c>
      <c r="I443" s="485">
        <v>0</v>
      </c>
      <c r="J443" s="485">
        <v>0</v>
      </c>
      <c r="K443" s="485">
        <v>0</v>
      </c>
      <c r="L443" s="485">
        <v>0</v>
      </c>
      <c r="M443" s="485">
        <v>0</v>
      </c>
      <c r="N443" s="485">
        <v>0</v>
      </c>
      <c r="O443" s="485">
        <v>0</v>
      </c>
      <c r="P443" s="485">
        <v>0</v>
      </c>
      <c r="Q443" s="485"/>
      <c r="R443" s="485"/>
      <c r="S443" s="485">
        <v>0</v>
      </c>
      <c r="T443" s="485">
        <v>0</v>
      </c>
      <c r="U443" s="485">
        <v>1</v>
      </c>
      <c r="V443" s="485">
        <v>15</v>
      </c>
      <c r="W443" s="485">
        <v>21</v>
      </c>
      <c r="X443" s="668">
        <v>0</v>
      </c>
      <c r="Y443" s="627">
        <f t="shared" si="159"/>
        <v>0</v>
      </c>
      <c r="Z443" s="672">
        <f t="shared" si="160"/>
        <v>1.2509468907487118E-2</v>
      </c>
      <c r="AA443" s="627">
        <f t="shared" si="161"/>
        <v>0</v>
      </c>
      <c r="AB443" s="626">
        <f t="shared" si="162"/>
        <v>0</v>
      </c>
      <c r="AC443" s="627">
        <f t="shared" si="163"/>
        <v>0</v>
      </c>
      <c r="AD443" s="626">
        <f t="shared" si="164"/>
        <v>0</v>
      </c>
      <c r="AE443" s="627">
        <f t="shared" si="165"/>
        <v>37</v>
      </c>
      <c r="AF443" s="626">
        <f t="shared" si="166"/>
        <v>8.2959641255605385E-2</v>
      </c>
      <c r="AG443" s="626">
        <f t="shared" ref="AG443:AG455" si="167">AF522/AF$535</f>
        <v>0.26776859504132233</v>
      </c>
      <c r="AH443" s="640">
        <f t="shared" ref="AH443:AH454" si="168">SUM(C522:X522)+AB551</f>
        <v>1473</v>
      </c>
      <c r="AI443" s="626">
        <f t="shared" ref="AI443:AI455" si="169">AH443/AH$456</f>
        <v>0.41775382870107769</v>
      </c>
      <c r="AJ443" s="560" t="s">
        <v>115</v>
      </c>
      <c r="AK443" s="463"/>
      <c r="AL443" s="463"/>
      <c r="AM443" s="464"/>
      <c r="AO443" s="10">
        <f>SUM(AB522,AD522,AF522,Z522)</f>
        <v>1473</v>
      </c>
    </row>
    <row r="444" spans="1:41" ht="13.5" thickBot="1">
      <c r="A444" s="31" t="s">
        <v>124</v>
      </c>
      <c r="B444" s="497">
        <v>0</v>
      </c>
      <c r="C444" s="497">
        <v>0</v>
      </c>
      <c r="D444" s="497">
        <v>0</v>
      </c>
      <c r="E444" s="497">
        <v>0</v>
      </c>
      <c r="F444" s="497">
        <v>0</v>
      </c>
      <c r="G444" s="497">
        <v>0</v>
      </c>
      <c r="H444" s="497">
        <v>0</v>
      </c>
      <c r="I444" s="497">
        <v>0</v>
      </c>
      <c r="J444" s="497">
        <v>0</v>
      </c>
      <c r="K444" s="497">
        <v>0</v>
      </c>
      <c r="L444" s="497">
        <v>0</v>
      </c>
      <c r="M444" s="497">
        <v>0</v>
      </c>
      <c r="N444" s="497">
        <v>0</v>
      </c>
      <c r="O444" s="497">
        <v>0</v>
      </c>
      <c r="P444" s="497">
        <v>0</v>
      </c>
      <c r="Q444" s="497"/>
      <c r="R444" s="497"/>
      <c r="S444" s="497">
        <v>0</v>
      </c>
      <c r="T444" s="497">
        <v>0</v>
      </c>
      <c r="U444" s="497">
        <v>0</v>
      </c>
      <c r="V444" s="497">
        <v>1</v>
      </c>
      <c r="W444" s="497">
        <v>4</v>
      </c>
      <c r="X444" s="673">
        <v>0</v>
      </c>
      <c r="Y444" s="170">
        <f t="shared" si="159"/>
        <v>0</v>
      </c>
      <c r="Z444" s="211">
        <f t="shared" si="160"/>
        <v>6.1943649995552857E-3</v>
      </c>
      <c r="AA444" s="170">
        <f t="shared" si="161"/>
        <v>0</v>
      </c>
      <c r="AB444" s="169">
        <f t="shared" si="162"/>
        <v>0</v>
      </c>
      <c r="AC444" s="170">
        <f t="shared" si="163"/>
        <v>0</v>
      </c>
      <c r="AD444" s="169">
        <f t="shared" si="164"/>
        <v>0</v>
      </c>
      <c r="AE444" s="170">
        <f t="shared" si="165"/>
        <v>5</v>
      </c>
      <c r="AF444" s="169">
        <f t="shared" si="166"/>
        <v>1.1210762331838564E-2</v>
      </c>
      <c r="AG444" s="626">
        <f t="shared" si="167"/>
        <v>3.4710743801652892E-2</v>
      </c>
      <c r="AH444" s="640">
        <f t="shared" si="168"/>
        <v>765</v>
      </c>
      <c r="AI444" s="626">
        <f t="shared" si="169"/>
        <v>0.21695972773681224</v>
      </c>
      <c r="AJ444" s="560" t="s">
        <v>117</v>
      </c>
      <c r="AK444" s="463"/>
      <c r="AL444" s="463"/>
      <c r="AM444" s="464"/>
    </row>
    <row r="445" spans="1:41">
      <c r="A445" s="26" t="s">
        <v>125</v>
      </c>
      <c r="B445" s="172">
        <v>0</v>
      </c>
      <c r="C445" s="484">
        <v>0</v>
      </c>
      <c r="D445" s="612">
        <v>0</v>
      </c>
      <c r="E445" s="484">
        <v>0</v>
      </c>
      <c r="F445" s="484">
        <v>0</v>
      </c>
      <c r="G445" s="484">
        <v>0</v>
      </c>
      <c r="H445" s="484">
        <v>0</v>
      </c>
      <c r="I445" s="484">
        <v>0</v>
      </c>
      <c r="J445" s="484">
        <v>0</v>
      </c>
      <c r="K445" s="484">
        <v>0</v>
      </c>
      <c r="L445" s="484">
        <v>0</v>
      </c>
      <c r="M445" s="484">
        <v>0</v>
      </c>
      <c r="N445" s="484">
        <v>0</v>
      </c>
      <c r="O445" s="484">
        <v>0</v>
      </c>
      <c r="P445" s="484">
        <v>0</v>
      </c>
      <c r="Q445" s="484"/>
      <c r="R445" s="484"/>
      <c r="S445" s="484">
        <v>0</v>
      </c>
      <c r="T445" s="484">
        <v>4</v>
      </c>
      <c r="U445" s="484">
        <v>6</v>
      </c>
      <c r="V445" s="484">
        <v>15</v>
      </c>
      <c r="W445" s="484">
        <v>1</v>
      </c>
      <c r="X445" s="671">
        <v>1</v>
      </c>
      <c r="Y445" s="630">
        <f t="shared" si="159"/>
        <v>0</v>
      </c>
      <c r="Z445" s="674">
        <f t="shared" si="160"/>
        <v>4.0342550015301196E-2</v>
      </c>
      <c r="AA445" s="630">
        <f t="shared" si="161"/>
        <v>0</v>
      </c>
      <c r="AB445" s="629">
        <f t="shared" si="162"/>
        <v>0</v>
      </c>
      <c r="AC445" s="630">
        <f t="shared" si="163"/>
        <v>4</v>
      </c>
      <c r="AD445" s="629">
        <f t="shared" si="164"/>
        <v>0.17391304347826086</v>
      </c>
      <c r="AE445" s="630">
        <f t="shared" si="165"/>
        <v>22</v>
      </c>
      <c r="AF445" s="629">
        <f t="shared" si="166"/>
        <v>4.9327354260089683E-2</v>
      </c>
      <c r="AG445" s="626">
        <f t="shared" si="167"/>
        <v>9.0082644628099173E-2</v>
      </c>
      <c r="AH445" s="640">
        <f t="shared" si="168"/>
        <v>386</v>
      </c>
      <c r="AI445" s="626">
        <f t="shared" si="169"/>
        <v>0.10947249007373795</v>
      </c>
      <c r="AJ445" s="561" t="s">
        <v>118</v>
      </c>
      <c r="AK445" s="463"/>
      <c r="AL445" s="463"/>
      <c r="AM445" s="464"/>
    </row>
    <row r="446" spans="1:41">
      <c r="A446" s="493" t="s">
        <v>126</v>
      </c>
      <c r="B446" s="612">
        <v>0</v>
      </c>
      <c r="C446" s="485">
        <v>0</v>
      </c>
      <c r="D446" s="485" t="s">
        <v>123</v>
      </c>
      <c r="E446" s="485" t="s">
        <v>123</v>
      </c>
      <c r="F446" s="485" t="s">
        <v>123</v>
      </c>
      <c r="G446" s="485" t="s">
        <v>123</v>
      </c>
      <c r="H446" s="485" t="s">
        <v>123</v>
      </c>
      <c r="I446" s="485" t="s">
        <v>123</v>
      </c>
      <c r="J446" s="485" t="s">
        <v>123</v>
      </c>
      <c r="K446" s="485">
        <v>0</v>
      </c>
      <c r="L446" s="485">
        <v>0</v>
      </c>
      <c r="M446" s="485">
        <v>0</v>
      </c>
      <c r="N446" s="485">
        <v>0</v>
      </c>
      <c r="O446" s="485" t="s">
        <v>123</v>
      </c>
      <c r="P446" s="485" t="s">
        <v>123</v>
      </c>
      <c r="Q446" s="485"/>
      <c r="R446" s="485"/>
      <c r="S446" s="485" t="s">
        <v>123</v>
      </c>
      <c r="T446" s="485" t="s">
        <v>123</v>
      </c>
      <c r="U446" s="485">
        <v>0</v>
      </c>
      <c r="V446" s="485">
        <v>3</v>
      </c>
      <c r="W446" s="485">
        <v>3</v>
      </c>
      <c r="X446" s="668">
        <v>2</v>
      </c>
      <c r="Y446" s="627">
        <f t="shared" si="159"/>
        <v>0</v>
      </c>
      <c r="Z446" s="672">
        <f t="shared" si="160"/>
        <v>1.1210974607207604E-2</v>
      </c>
      <c r="AA446" s="627">
        <f t="shared" si="161"/>
        <v>0</v>
      </c>
      <c r="AB446" s="626">
        <f t="shared" si="162"/>
        <v>0</v>
      </c>
      <c r="AC446" s="627">
        <f t="shared" si="163"/>
        <v>0</v>
      </c>
      <c r="AD446" s="626">
        <f t="shared" si="164"/>
        <v>0</v>
      </c>
      <c r="AE446" s="627">
        <f t="shared" si="165"/>
        <v>6</v>
      </c>
      <c r="AF446" s="626">
        <f t="shared" si="166"/>
        <v>1.3452914798206279E-2</v>
      </c>
      <c r="AG446" s="626">
        <f t="shared" si="167"/>
        <v>0.17107438016528925</v>
      </c>
      <c r="AH446" s="640">
        <f t="shared" si="168"/>
        <v>236</v>
      </c>
      <c r="AI446" s="626">
        <f t="shared" si="169"/>
        <v>6.6931366988088492E-2</v>
      </c>
      <c r="AJ446" s="561" t="s">
        <v>119</v>
      </c>
      <c r="AK446" s="463"/>
      <c r="AL446" s="463"/>
      <c r="AM446" s="464"/>
    </row>
    <row r="447" spans="1:41">
      <c r="A447" s="493" t="s">
        <v>127</v>
      </c>
      <c r="B447" s="612">
        <v>0</v>
      </c>
      <c r="C447" s="485" t="s">
        <v>123</v>
      </c>
      <c r="D447" s="485" t="s">
        <v>123</v>
      </c>
      <c r="E447" s="485" t="s">
        <v>123</v>
      </c>
      <c r="F447" s="485" t="s">
        <v>123</v>
      </c>
      <c r="G447" s="485" t="s">
        <v>123</v>
      </c>
      <c r="H447" s="485" t="s">
        <v>123</v>
      </c>
      <c r="I447" s="485" t="s">
        <v>123</v>
      </c>
      <c r="J447" s="485" t="s">
        <v>123</v>
      </c>
      <c r="K447" s="485" t="s">
        <v>123</v>
      </c>
      <c r="L447" s="485" t="s">
        <v>123</v>
      </c>
      <c r="M447" s="485" t="s">
        <v>123</v>
      </c>
      <c r="N447" s="485" t="s">
        <v>123</v>
      </c>
      <c r="O447" s="485" t="s">
        <v>123</v>
      </c>
      <c r="P447" s="485" t="s">
        <v>123</v>
      </c>
      <c r="Q447" s="485"/>
      <c r="R447" s="485"/>
      <c r="S447" s="485" t="s">
        <v>123</v>
      </c>
      <c r="T447" s="485" t="s">
        <v>123</v>
      </c>
      <c r="U447" s="485">
        <v>0</v>
      </c>
      <c r="V447" s="485">
        <v>0</v>
      </c>
      <c r="W447" s="485">
        <v>0</v>
      </c>
      <c r="X447" s="668">
        <v>0</v>
      </c>
      <c r="Y447" s="627">
        <f t="shared" si="159"/>
        <v>0</v>
      </c>
      <c r="Z447" s="672">
        <f t="shared" si="160"/>
        <v>1.5536999861879185E-2</v>
      </c>
      <c r="AA447" s="627">
        <f t="shared" si="161"/>
        <v>0</v>
      </c>
      <c r="AB447" s="626">
        <f t="shared" si="162"/>
        <v>0</v>
      </c>
      <c r="AC447" s="627">
        <f t="shared" si="163"/>
        <v>0</v>
      </c>
      <c r="AD447" s="626">
        <f t="shared" si="164"/>
        <v>0</v>
      </c>
      <c r="AE447" s="627">
        <f t="shared" si="165"/>
        <v>0</v>
      </c>
      <c r="AF447" s="626">
        <f t="shared" si="166"/>
        <v>0</v>
      </c>
      <c r="AG447" s="626">
        <f t="shared" si="167"/>
        <v>9.7520661157024791E-2</v>
      </c>
      <c r="AH447" s="640">
        <f t="shared" si="168"/>
        <v>158</v>
      </c>
      <c r="AI447" s="626">
        <f t="shared" si="169"/>
        <v>4.4809982983550767E-2</v>
      </c>
      <c r="AJ447" s="561" t="s">
        <v>120</v>
      </c>
      <c r="AK447" s="463"/>
      <c r="AL447" s="463"/>
      <c r="AM447" s="464"/>
    </row>
    <row r="448" spans="1:41">
      <c r="A448" s="493" t="s">
        <v>128</v>
      </c>
      <c r="B448" s="612">
        <v>0</v>
      </c>
      <c r="C448" s="485" t="s">
        <v>123</v>
      </c>
      <c r="D448" s="485" t="s">
        <v>123</v>
      </c>
      <c r="E448" s="485" t="s">
        <v>123</v>
      </c>
      <c r="F448" s="485" t="s">
        <v>123</v>
      </c>
      <c r="G448" s="485" t="s">
        <v>123</v>
      </c>
      <c r="H448" s="485" t="s">
        <v>123</v>
      </c>
      <c r="I448" s="485" t="s">
        <v>123</v>
      </c>
      <c r="J448" s="485" t="s">
        <v>123</v>
      </c>
      <c r="K448" s="485" t="s">
        <v>123</v>
      </c>
      <c r="L448" s="485" t="s">
        <v>123</v>
      </c>
      <c r="M448" s="485" t="s">
        <v>123</v>
      </c>
      <c r="N448" s="485" t="s">
        <v>123</v>
      </c>
      <c r="O448" s="485" t="s">
        <v>123</v>
      </c>
      <c r="P448" s="485" t="s">
        <v>123</v>
      </c>
      <c r="Q448" s="485"/>
      <c r="R448" s="485"/>
      <c r="S448" s="485" t="s">
        <v>123</v>
      </c>
      <c r="T448" s="485" t="s">
        <v>123</v>
      </c>
      <c r="U448" s="485">
        <v>0</v>
      </c>
      <c r="V448" s="485">
        <v>1</v>
      </c>
      <c r="W448" s="485">
        <v>0</v>
      </c>
      <c r="X448" s="668">
        <v>3</v>
      </c>
      <c r="Y448" s="627">
        <f t="shared" si="159"/>
        <v>0</v>
      </c>
      <c r="Z448" s="672">
        <f t="shared" si="160"/>
        <v>6.2262193012798334E-3</v>
      </c>
      <c r="AA448" s="627">
        <f t="shared" si="161"/>
        <v>0</v>
      </c>
      <c r="AB448" s="626">
        <f t="shared" si="162"/>
        <v>0</v>
      </c>
      <c r="AC448" s="627">
        <f t="shared" si="163"/>
        <v>0</v>
      </c>
      <c r="AD448" s="626">
        <f t="shared" si="164"/>
        <v>0</v>
      </c>
      <c r="AE448" s="627">
        <f t="shared" si="165"/>
        <v>1</v>
      </c>
      <c r="AF448" s="626">
        <f t="shared" si="166"/>
        <v>2.242152466367713E-3</v>
      </c>
      <c r="AG448" s="626">
        <f t="shared" si="167"/>
        <v>8.4297520661157019E-2</v>
      </c>
      <c r="AH448" s="640">
        <f t="shared" si="168"/>
        <v>126</v>
      </c>
      <c r="AI448" s="626">
        <f t="shared" si="169"/>
        <v>3.5734543391945546E-2</v>
      </c>
      <c r="AJ448" s="561" t="s">
        <v>121</v>
      </c>
      <c r="AK448" s="463"/>
      <c r="AL448" s="463"/>
      <c r="AM448" s="464"/>
    </row>
    <row r="449" spans="1:39" ht="13.5" thickBot="1">
      <c r="A449" s="507" t="s">
        <v>129</v>
      </c>
      <c r="B449" s="612">
        <v>0</v>
      </c>
      <c r="C449" s="485" t="s">
        <v>123</v>
      </c>
      <c r="D449" s="485" t="s">
        <v>123</v>
      </c>
      <c r="E449" s="485" t="s">
        <v>123</v>
      </c>
      <c r="F449" s="485" t="s">
        <v>123</v>
      </c>
      <c r="G449" s="485" t="s">
        <v>123</v>
      </c>
      <c r="H449" s="485" t="s">
        <v>123</v>
      </c>
      <c r="I449" s="485" t="s">
        <v>123</v>
      </c>
      <c r="J449" s="485" t="s">
        <v>123</v>
      </c>
      <c r="K449" s="485" t="s">
        <v>123</v>
      </c>
      <c r="L449" s="485" t="s">
        <v>123</v>
      </c>
      <c r="M449" s="485" t="s">
        <v>123</v>
      </c>
      <c r="N449" s="485" t="s">
        <v>123</v>
      </c>
      <c r="O449" s="485" t="s">
        <v>123</v>
      </c>
      <c r="P449" s="485" t="s">
        <v>123</v>
      </c>
      <c r="Q449" s="485"/>
      <c r="R449" s="485"/>
      <c r="S449" s="485" t="s">
        <v>123</v>
      </c>
      <c r="T449" s="485" t="s">
        <v>123</v>
      </c>
      <c r="U449" s="485">
        <v>0</v>
      </c>
      <c r="V449" s="485">
        <v>0</v>
      </c>
      <c r="W449" s="485">
        <v>0</v>
      </c>
      <c r="X449" s="668">
        <v>0</v>
      </c>
      <c r="Y449" s="627">
        <f t="shared" si="159"/>
        <v>0</v>
      </c>
      <c r="Z449" s="672">
        <f t="shared" si="160"/>
        <v>0</v>
      </c>
      <c r="AA449" s="627">
        <f t="shared" si="161"/>
        <v>0</v>
      </c>
      <c r="AB449" s="626">
        <f t="shared" si="162"/>
        <v>0</v>
      </c>
      <c r="AC449" s="627">
        <f t="shared" si="163"/>
        <v>0</v>
      </c>
      <c r="AD449" s="626">
        <f t="shared" si="164"/>
        <v>0</v>
      </c>
      <c r="AE449" s="627">
        <f t="shared" si="165"/>
        <v>0</v>
      </c>
      <c r="AF449" s="626">
        <f t="shared" si="166"/>
        <v>0</v>
      </c>
      <c r="AG449" s="626">
        <f t="shared" si="167"/>
        <v>3.4710743801652892E-2</v>
      </c>
      <c r="AH449" s="640">
        <f t="shared" si="168"/>
        <v>51</v>
      </c>
      <c r="AI449" s="626">
        <f t="shared" si="169"/>
        <v>1.4463981849120816E-2</v>
      </c>
      <c r="AJ449" s="561" t="s">
        <v>122</v>
      </c>
      <c r="AK449" s="463"/>
      <c r="AL449" s="463"/>
      <c r="AM449" s="464"/>
    </row>
    <row r="450" spans="1:39" ht="13.5" thickBot="1">
      <c r="A450" s="48" t="s">
        <v>103</v>
      </c>
      <c r="B450" s="49">
        <f t="shared" ref="B450:AF450" si="170">SUM(B437:B449)</f>
        <v>17</v>
      </c>
      <c r="C450" s="49">
        <f t="shared" si="170"/>
        <v>0</v>
      </c>
      <c r="D450" s="49">
        <f t="shared" si="170"/>
        <v>1</v>
      </c>
      <c r="E450" s="49">
        <f t="shared" si="170"/>
        <v>0</v>
      </c>
      <c r="F450" s="49">
        <f t="shared" si="170"/>
        <v>0</v>
      </c>
      <c r="G450" s="49">
        <f t="shared" si="170"/>
        <v>4</v>
      </c>
      <c r="H450" s="49">
        <f t="shared" si="170"/>
        <v>23</v>
      </c>
      <c r="I450" s="49">
        <f t="shared" si="170"/>
        <v>108</v>
      </c>
      <c r="J450" s="49">
        <f t="shared" si="170"/>
        <v>165</v>
      </c>
      <c r="K450" s="49">
        <f t="shared" si="170"/>
        <v>71</v>
      </c>
      <c r="L450" s="49">
        <f t="shared" si="170"/>
        <v>25</v>
      </c>
      <c r="M450" s="49">
        <f t="shared" si="170"/>
        <v>25</v>
      </c>
      <c r="N450" s="49">
        <f t="shared" si="170"/>
        <v>14</v>
      </c>
      <c r="O450" s="49">
        <f t="shared" si="170"/>
        <v>5</v>
      </c>
      <c r="P450" s="49">
        <f t="shared" si="170"/>
        <v>0</v>
      </c>
      <c r="Q450" s="49"/>
      <c r="R450" s="49"/>
      <c r="S450" s="49">
        <f t="shared" si="170"/>
        <v>0</v>
      </c>
      <c r="T450" s="49">
        <f t="shared" si="170"/>
        <v>23</v>
      </c>
      <c r="U450" s="49">
        <f t="shared" si="170"/>
        <v>14</v>
      </c>
      <c r="V450" s="49">
        <f t="shared" si="170"/>
        <v>322</v>
      </c>
      <c r="W450" s="49">
        <f t="shared" si="170"/>
        <v>110</v>
      </c>
      <c r="X450" s="49">
        <f t="shared" si="170"/>
        <v>68</v>
      </c>
      <c r="Y450" s="51">
        <f t="shared" si="170"/>
        <v>17</v>
      </c>
      <c r="Z450" s="52">
        <f t="shared" si="170"/>
        <v>1.0000000000000002</v>
      </c>
      <c r="AA450" s="51">
        <f t="shared" si="170"/>
        <v>441</v>
      </c>
      <c r="AB450" s="52">
        <f t="shared" si="170"/>
        <v>1</v>
      </c>
      <c r="AC450" s="51">
        <f t="shared" si="170"/>
        <v>23</v>
      </c>
      <c r="AD450" s="52">
        <f t="shared" si="170"/>
        <v>0.99999999999999989</v>
      </c>
      <c r="AE450" s="51">
        <f t="shared" si="170"/>
        <v>446</v>
      </c>
      <c r="AF450" s="52">
        <f t="shared" si="170"/>
        <v>1</v>
      </c>
      <c r="AG450" s="169">
        <f t="shared" si="167"/>
        <v>8.2644628099173556E-3</v>
      </c>
      <c r="AH450" s="185">
        <f t="shared" si="168"/>
        <v>10</v>
      </c>
      <c r="AI450" s="169">
        <f t="shared" si="169"/>
        <v>2.8360748723766306E-3</v>
      </c>
      <c r="AJ450" s="564" t="s">
        <v>124</v>
      </c>
      <c r="AK450" s="597"/>
      <c r="AL450" s="597"/>
      <c r="AM450" s="144"/>
    </row>
    <row r="451" spans="1:39">
      <c r="A451" s="58" t="s">
        <v>226</v>
      </c>
      <c r="C451" s="181">
        <v>3</v>
      </c>
      <c r="D451" s="181">
        <v>2.2999999999999998</v>
      </c>
      <c r="E451" s="181">
        <v>1.8</v>
      </c>
      <c r="F451" s="181">
        <v>2</v>
      </c>
      <c r="G451" s="181">
        <v>1.6</v>
      </c>
      <c r="H451" s="181">
        <v>2</v>
      </c>
      <c r="I451" s="181">
        <v>2.2999999999999998</v>
      </c>
      <c r="J451" s="181">
        <v>2.1</v>
      </c>
      <c r="N451" s="181">
        <v>2</v>
      </c>
      <c r="O451" s="181">
        <v>2.2000000000000002</v>
      </c>
      <c r="P451" s="181">
        <v>2.2999999999999998</v>
      </c>
      <c r="Q451" s="181"/>
      <c r="R451" s="181"/>
      <c r="S451" s="181">
        <v>1.8</v>
      </c>
      <c r="T451" s="181">
        <v>2</v>
      </c>
      <c r="Y451" s="663">
        <v>2008</v>
      </c>
      <c r="Z451" s="516" t="s">
        <v>135</v>
      </c>
      <c r="AA451" s="517"/>
      <c r="AB451" s="517"/>
      <c r="AC451" s="517" t="s">
        <v>245</v>
      </c>
      <c r="AD451" s="517" t="s">
        <v>246</v>
      </c>
      <c r="AE451" s="664" t="s">
        <v>131</v>
      </c>
      <c r="AF451" s="664" t="s">
        <v>132</v>
      </c>
      <c r="AG451" s="629">
        <f t="shared" si="167"/>
        <v>0.14710743801652892</v>
      </c>
      <c r="AH451" s="645">
        <f t="shared" si="168"/>
        <v>232</v>
      </c>
      <c r="AI451" s="629">
        <f t="shared" si="169"/>
        <v>6.5796937039137832E-2</v>
      </c>
      <c r="AJ451" s="567" t="s">
        <v>125</v>
      </c>
      <c r="AK451" s="602"/>
      <c r="AL451" s="602"/>
      <c r="AM451" s="603"/>
    </row>
    <row r="452" spans="1:39">
      <c r="A452" s="152" t="s">
        <v>256</v>
      </c>
      <c r="C452" s="7" t="s">
        <v>257</v>
      </c>
      <c r="D452" s="7" t="s">
        <v>257</v>
      </c>
      <c r="E452" s="7" t="s">
        <v>258</v>
      </c>
      <c r="F452" s="7" t="s">
        <v>258</v>
      </c>
      <c r="G452" s="7" t="s">
        <v>258</v>
      </c>
      <c r="H452" s="7" t="s">
        <v>257</v>
      </c>
      <c r="I452" s="7" t="s">
        <v>257</v>
      </c>
      <c r="J452" s="7" t="s">
        <v>258</v>
      </c>
      <c r="N452" s="7" t="s">
        <v>258</v>
      </c>
      <c r="O452" s="7" t="s">
        <v>257</v>
      </c>
      <c r="P452" s="7" t="s">
        <v>257</v>
      </c>
      <c r="S452" s="7" t="s">
        <v>258</v>
      </c>
      <c r="T452" s="7" t="s">
        <v>258</v>
      </c>
      <c r="Y452" s="665"/>
      <c r="Z452" s="666"/>
      <c r="AA452" s="666"/>
      <c r="AB452" s="666"/>
      <c r="AC452" s="666"/>
      <c r="AD452" s="666"/>
      <c r="AE452" s="205" t="s">
        <v>138</v>
      </c>
      <c r="AF452" s="205" t="s">
        <v>139</v>
      </c>
      <c r="AG452" s="626">
        <f t="shared" si="167"/>
        <v>4.049586776859504E-2</v>
      </c>
      <c r="AH452" s="640">
        <f t="shared" si="168"/>
        <v>49</v>
      </c>
      <c r="AI452" s="626">
        <f t="shared" si="169"/>
        <v>1.3896766874645491E-2</v>
      </c>
      <c r="AJ452" s="560" t="s">
        <v>126</v>
      </c>
      <c r="AK452" s="463"/>
      <c r="AL452" s="463"/>
      <c r="AM452" s="464"/>
    </row>
    <row r="453" spans="1:39">
      <c r="A453" s="10" t="s">
        <v>259</v>
      </c>
      <c r="M453" s="181">
        <f>SUM(C451:V451)</f>
        <v>27.400000000000002</v>
      </c>
      <c r="N453" s="181" t="s">
        <v>260</v>
      </c>
      <c r="O453" s="181" t="s">
        <v>261</v>
      </c>
      <c r="T453" s="181" t="s">
        <v>262</v>
      </c>
      <c r="Y453" s="212" t="s">
        <v>263</v>
      </c>
      <c r="Z453" s="213"/>
      <c r="AA453" s="213"/>
      <c r="AB453" s="213"/>
      <c r="AC453" s="675" t="e">
        <f>AVERAGE(X481,W511,AD538,AG488)</f>
        <v>#DIV/0!</v>
      </c>
      <c r="AD453" s="675" t="e">
        <f>AVERAGE(Y481,X511,AE538,AH488)</f>
        <v>#DIV/0!</v>
      </c>
      <c r="AE453" s="651">
        <f>SUM(Y437:Y438)</f>
        <v>17</v>
      </c>
      <c r="AF453" s="651">
        <f>SUM(Y440:Y449)</f>
        <v>0</v>
      </c>
      <c r="AG453" s="626">
        <f t="shared" si="167"/>
        <v>1.2396694214876033E-2</v>
      </c>
      <c r="AH453" s="640">
        <f t="shared" si="168"/>
        <v>26</v>
      </c>
      <c r="AI453" s="626">
        <f t="shared" si="169"/>
        <v>7.3737946681792397E-3</v>
      </c>
      <c r="AJ453" s="560" t="s">
        <v>127</v>
      </c>
      <c r="AK453" s="463"/>
      <c r="AL453" s="463"/>
      <c r="AM453" s="464"/>
    </row>
    <row r="454" spans="1:39">
      <c r="A454" s="152" t="s">
        <v>264</v>
      </c>
      <c r="M454" s="181">
        <v>1.3</v>
      </c>
      <c r="N454" s="181" t="s">
        <v>265</v>
      </c>
      <c r="O454" s="181"/>
      <c r="Y454" s="208" t="s">
        <v>266</v>
      </c>
      <c r="Z454" s="64"/>
      <c r="AA454" s="64"/>
      <c r="AB454" s="64"/>
      <c r="AC454" s="520" t="e">
        <f>SUM(AE454,AG375)/SUM(AE375:AH375)</f>
        <v>#DIV/0!</v>
      </c>
      <c r="AD454" s="520" t="e">
        <f>SUM(AF454,AH375)/SUM(AE375:AH375)</f>
        <v>#DIV/0!</v>
      </c>
      <c r="AE454" s="522">
        <f>SUM(AA437:AA440)</f>
        <v>441</v>
      </c>
      <c r="AF454" s="522">
        <f>SUM(AA441:AA449)</f>
        <v>0</v>
      </c>
      <c r="AG454" s="626">
        <f t="shared" si="167"/>
        <v>1.0743801652892562E-2</v>
      </c>
      <c r="AH454" s="640">
        <f t="shared" si="168"/>
        <v>13</v>
      </c>
      <c r="AI454" s="626">
        <f t="shared" si="169"/>
        <v>3.6868973340896199E-3</v>
      </c>
      <c r="AJ454" s="560" t="s">
        <v>128</v>
      </c>
      <c r="AK454" s="463"/>
      <c r="AL454" s="463"/>
      <c r="AM454" s="464"/>
    </row>
    <row r="455" spans="1:39" ht="13.5" thickBot="1">
      <c r="A455" s="152"/>
      <c r="M455" s="181">
        <f>SUM(M453:M454)</f>
        <v>28.700000000000003</v>
      </c>
      <c r="N455" s="181" t="s">
        <v>267</v>
      </c>
      <c r="O455" s="181"/>
      <c r="Y455" s="667" t="s">
        <v>268</v>
      </c>
      <c r="Z455" s="666"/>
      <c r="AA455" s="666"/>
      <c r="AB455" s="666"/>
      <c r="AC455" s="520">
        <f>SUM(AE455,AG376)/SUM(AE376:AH376)</f>
        <v>1.3255813953488371</v>
      </c>
      <c r="AD455" s="520">
        <f>SUM(AF455,AH376)/SUM(AE376:AH376)</f>
        <v>3.86046511627907</v>
      </c>
      <c r="AE455" s="522">
        <f>SUM(AE437:AE438)</f>
        <v>28</v>
      </c>
      <c r="AF455" s="607">
        <f>SUM(AE440:AE449)</f>
        <v>332</v>
      </c>
      <c r="AG455" s="626">
        <f t="shared" si="167"/>
        <v>8.2644628099173552E-4</v>
      </c>
      <c r="AH455" s="640">
        <f>SUM(C534:X534)+0</f>
        <v>1</v>
      </c>
      <c r="AI455" s="626">
        <f t="shared" si="169"/>
        <v>2.836074872376631E-4</v>
      </c>
      <c r="AJ455" s="570" t="s">
        <v>129</v>
      </c>
      <c r="AK455" s="604"/>
      <c r="AL455" s="604"/>
      <c r="AM455" s="605"/>
    </row>
    <row r="456" spans="1:39" ht="13.5" thickBot="1">
      <c r="A456" s="152"/>
      <c r="T456" s="70"/>
      <c r="Y456" s="214" t="s">
        <v>269</v>
      </c>
      <c r="Z456" s="215"/>
      <c r="AA456" s="215"/>
      <c r="AB456" s="215"/>
      <c r="AC456" s="215"/>
      <c r="AD456" s="215"/>
      <c r="AE456" s="197"/>
      <c r="AF456" s="197"/>
      <c r="AG456" s="52">
        <f>SUM(AG443:AG455)</f>
        <v>0.99999999999999989</v>
      </c>
      <c r="AH456" s="51">
        <f>SUM(AH443:AH455)</f>
        <v>3526</v>
      </c>
      <c r="AI456" s="52">
        <f>SUM(AI443:AI455)</f>
        <v>0.99999999999999989</v>
      </c>
      <c r="AJ456" s="146"/>
      <c r="AK456" s="147"/>
      <c r="AL456" s="147"/>
      <c r="AM456" s="147"/>
    </row>
    <row r="457" spans="1:39">
      <c r="A457" s="152"/>
      <c r="O457" s="216"/>
      <c r="AG457" s="664" t="s">
        <v>132</v>
      </c>
      <c r="AH457" s="647" t="s">
        <v>133</v>
      </c>
      <c r="AI457" s="648" t="s">
        <v>133</v>
      </c>
      <c r="AJ457" s="649" t="s">
        <v>134</v>
      </c>
      <c r="AK457" s="649"/>
      <c r="AL457" s="649"/>
      <c r="AM457" s="650"/>
    </row>
    <row r="458" spans="1:39" ht="27" thickBot="1">
      <c r="A458" s="5" t="s">
        <v>270</v>
      </c>
      <c r="B458" s="5"/>
      <c r="C458" s="6"/>
      <c r="D458" s="6"/>
      <c r="E458" s="7"/>
      <c r="F458" s="7"/>
      <c r="G458" s="7"/>
      <c r="H458" s="7"/>
      <c r="I458" s="7"/>
      <c r="J458" s="7"/>
      <c r="K458" s="7"/>
      <c r="U458" s="9"/>
      <c r="AE458" s="7"/>
      <c r="AF458" s="7"/>
      <c r="AG458" s="205" t="s">
        <v>139</v>
      </c>
      <c r="AH458" s="191" t="s">
        <v>138</v>
      </c>
      <c r="AI458" s="192" t="s">
        <v>139</v>
      </c>
      <c r="AJ458" s="193" t="s">
        <v>140</v>
      </c>
      <c r="AK458" s="194"/>
      <c r="AL458" s="194"/>
      <c r="AM458" s="195"/>
    </row>
    <row r="459" spans="1:39" ht="13.5" thickBot="1">
      <c r="A459" s="11" t="s">
        <v>95</v>
      </c>
      <c r="B459" s="11"/>
      <c r="C459" s="7"/>
      <c r="D459" s="7"/>
      <c r="E459" s="7"/>
      <c r="F459" s="7"/>
      <c r="G459" s="7"/>
      <c r="H459" s="7"/>
      <c r="I459" s="7"/>
      <c r="J459" s="7"/>
      <c r="K459" s="7"/>
      <c r="AE459" s="7"/>
      <c r="AF459" s="7"/>
      <c r="AG459" s="522">
        <f>SUM(Z525:Z534)</f>
        <v>103</v>
      </c>
      <c r="AH459" s="522">
        <f>Z524-AI459</f>
        <v>1</v>
      </c>
      <c r="AI459" s="522">
        <v>0</v>
      </c>
      <c r="AJ459" s="523" t="s">
        <v>142</v>
      </c>
      <c r="AK459" s="523"/>
      <c r="AL459" s="226"/>
      <c r="AM459" s="196"/>
    </row>
    <row r="460" spans="1:39" ht="13.5" thickTop="1">
      <c r="A460" s="12" t="s">
        <v>72</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522">
        <f>SUM(AB527:AB534)</f>
        <v>0</v>
      </c>
      <c r="AH460" s="522">
        <f>AB526-AI460</f>
        <v>0</v>
      </c>
      <c r="AI460" s="522">
        <v>0</v>
      </c>
      <c r="AJ460" s="523" t="s">
        <v>144</v>
      </c>
      <c r="AK460" s="523"/>
      <c r="AL460" s="226"/>
      <c r="AM460" s="196"/>
    </row>
    <row r="461" spans="1:39">
      <c r="A461" s="456" t="s">
        <v>96</v>
      </c>
      <c r="B461" s="462" t="s">
        <v>160</v>
      </c>
      <c r="C461" s="462" t="s">
        <v>160</v>
      </c>
      <c r="D461" s="462" t="s">
        <v>160</v>
      </c>
      <c r="E461" s="462" t="s">
        <v>253</v>
      </c>
      <c r="F461" s="462" t="s">
        <v>253</v>
      </c>
      <c r="G461" s="462" t="s">
        <v>253</v>
      </c>
      <c r="H461" s="462" t="s">
        <v>253</v>
      </c>
      <c r="I461" s="462" t="s">
        <v>253</v>
      </c>
      <c r="J461" s="462" t="s">
        <v>253</v>
      </c>
      <c r="K461" s="462" t="s">
        <v>253</v>
      </c>
      <c r="L461" s="462" t="s">
        <v>253</v>
      </c>
      <c r="M461" s="462" t="s">
        <v>253</v>
      </c>
      <c r="N461" s="462" t="s">
        <v>253</v>
      </c>
      <c r="O461" s="462" t="s">
        <v>253</v>
      </c>
      <c r="P461" s="462" t="s">
        <v>160</v>
      </c>
      <c r="Q461" s="462"/>
      <c r="R461" s="462"/>
      <c r="S461" s="462" t="s">
        <v>160</v>
      </c>
      <c r="T461" s="458"/>
      <c r="U461" s="459"/>
      <c r="V461" s="459"/>
      <c r="W461" s="460"/>
      <c r="X461" s="460"/>
      <c r="Y461" s="460"/>
      <c r="Z461" s="460"/>
      <c r="AA461" s="461"/>
      <c r="AB461" s="462"/>
      <c r="AC461" s="462"/>
      <c r="AD461" s="462"/>
      <c r="AE461" s="463"/>
      <c r="AF461" s="463"/>
      <c r="AG461" s="607">
        <f>SUM(AF525:AF534)</f>
        <v>735</v>
      </c>
      <c r="AH461" s="522">
        <v>6</v>
      </c>
      <c r="AI461" s="522">
        <v>103</v>
      </c>
      <c r="AJ461" s="652"/>
      <c r="AK461" s="652"/>
      <c r="AL461" s="676"/>
      <c r="AM461" s="653"/>
    </row>
    <row r="462" spans="1:39">
      <c r="A462" s="456" t="s">
        <v>99</v>
      </c>
      <c r="B462" s="462" t="s">
        <v>101</v>
      </c>
      <c r="C462" s="462" t="s">
        <v>240</v>
      </c>
      <c r="D462" s="462" t="s">
        <v>240</v>
      </c>
      <c r="E462" s="462" t="s">
        <v>102</v>
      </c>
      <c r="F462" s="462" t="s">
        <v>102</v>
      </c>
      <c r="G462" s="462" t="s">
        <v>102</v>
      </c>
      <c r="H462" s="462" t="s">
        <v>102</v>
      </c>
      <c r="I462" s="462" t="s">
        <v>102</v>
      </c>
      <c r="J462" s="462" t="s">
        <v>102</v>
      </c>
      <c r="K462" s="462" t="s">
        <v>101</v>
      </c>
      <c r="L462" s="462" t="s">
        <v>102</v>
      </c>
      <c r="M462" s="462" t="s">
        <v>101</v>
      </c>
      <c r="N462" s="462" t="s">
        <v>101</v>
      </c>
      <c r="O462" s="462" t="s">
        <v>101</v>
      </c>
      <c r="P462" s="462" t="s">
        <v>100</v>
      </c>
      <c r="Q462" s="462"/>
      <c r="R462" s="462"/>
      <c r="S462" s="462" t="s">
        <v>100</v>
      </c>
      <c r="T462" s="465" t="s">
        <v>103</v>
      </c>
      <c r="U462" s="459"/>
      <c r="V462" s="460"/>
      <c r="W462" s="460"/>
      <c r="X462" s="460"/>
      <c r="Y462" s="460"/>
      <c r="Z462" s="460"/>
      <c r="AA462" s="461"/>
      <c r="AB462" s="462"/>
      <c r="AC462" s="462"/>
      <c r="AD462" s="463"/>
      <c r="AE462" s="463"/>
      <c r="AF462" s="463"/>
    </row>
    <row r="463" spans="1:39" ht="13.5" thickBot="1">
      <c r="A463" s="472" t="s">
        <v>232</v>
      </c>
      <c r="B463" s="553">
        <v>4793</v>
      </c>
      <c r="C463" s="553">
        <v>4515</v>
      </c>
      <c r="D463" s="553">
        <v>8110</v>
      </c>
      <c r="E463" s="553">
        <v>9073</v>
      </c>
      <c r="F463" s="553">
        <v>9835</v>
      </c>
      <c r="G463" s="553">
        <v>9861</v>
      </c>
      <c r="H463" s="553">
        <v>10566</v>
      </c>
      <c r="I463" s="553">
        <v>11060</v>
      </c>
      <c r="J463" s="553">
        <v>11690</v>
      </c>
      <c r="K463" s="553">
        <v>13583</v>
      </c>
      <c r="L463" s="553">
        <v>14161</v>
      </c>
      <c r="M463" s="553">
        <v>15345</v>
      </c>
      <c r="N463" s="553">
        <v>8029</v>
      </c>
      <c r="O463" s="553">
        <v>5875</v>
      </c>
      <c r="P463" s="553">
        <v>5681</v>
      </c>
      <c r="Q463" s="553"/>
      <c r="R463" s="553"/>
      <c r="S463" s="553">
        <v>5694</v>
      </c>
      <c r="T463" s="22" t="s">
        <v>105</v>
      </c>
      <c r="U463" s="623"/>
      <c r="V463" s="573"/>
      <c r="W463" s="573"/>
      <c r="X463" s="573"/>
      <c r="Y463" s="573"/>
      <c r="Z463" s="574"/>
      <c r="AA463" s="575"/>
      <c r="AB463" s="576"/>
      <c r="AC463" s="576"/>
      <c r="AD463" s="577"/>
      <c r="AE463" s="463"/>
      <c r="AF463" s="463"/>
    </row>
    <row r="464" spans="1:39" ht="13.5" thickBot="1">
      <c r="A464" s="217" t="s">
        <v>106</v>
      </c>
      <c r="B464" s="218" t="s">
        <v>187</v>
      </c>
      <c r="C464" s="218" t="s">
        <v>187</v>
      </c>
      <c r="D464" s="556" t="s">
        <v>187</v>
      </c>
      <c r="E464" s="556" t="s">
        <v>107</v>
      </c>
      <c r="F464" s="556" t="s">
        <v>107</v>
      </c>
      <c r="G464" s="556" t="s">
        <v>107</v>
      </c>
      <c r="H464" s="556" t="s">
        <v>107</v>
      </c>
      <c r="I464" s="556" t="s">
        <v>107</v>
      </c>
      <c r="J464" s="556" t="s">
        <v>107</v>
      </c>
      <c r="K464" s="556" t="s">
        <v>107</v>
      </c>
      <c r="L464" s="556" t="s">
        <v>107</v>
      </c>
      <c r="M464" s="556" t="s">
        <v>107</v>
      </c>
      <c r="N464" s="556" t="s">
        <v>153</v>
      </c>
      <c r="O464" s="556" t="s">
        <v>113</v>
      </c>
      <c r="P464" s="556" t="s">
        <v>113</v>
      </c>
      <c r="Q464" s="556"/>
      <c r="R464" s="556"/>
      <c r="S464" s="556" t="s">
        <v>113</v>
      </c>
      <c r="T464" s="90" t="s">
        <v>108</v>
      </c>
      <c r="U464" s="91" t="s">
        <v>109</v>
      </c>
      <c r="V464" s="178" t="s">
        <v>110</v>
      </c>
      <c r="W464" s="91" t="s">
        <v>111</v>
      </c>
      <c r="X464" s="179" t="s">
        <v>112</v>
      </c>
      <c r="Y464" s="180" t="s">
        <v>111</v>
      </c>
      <c r="Z464" s="90" t="s">
        <v>113</v>
      </c>
      <c r="AA464" s="91" t="s">
        <v>109</v>
      </c>
      <c r="AB464" s="136" t="s">
        <v>114</v>
      </c>
      <c r="AC464" s="91" t="s">
        <v>111</v>
      </c>
      <c r="AD464" s="584"/>
      <c r="AE464" s="463"/>
      <c r="AF464" s="463"/>
    </row>
    <row r="465" spans="1:52">
      <c r="A465" s="26" t="s">
        <v>115</v>
      </c>
      <c r="B465" s="484">
        <v>140</v>
      </c>
      <c r="C465" s="484">
        <v>85</v>
      </c>
      <c r="D465" s="484">
        <v>0</v>
      </c>
      <c r="E465" s="484">
        <v>6</v>
      </c>
      <c r="F465" s="484">
        <v>5</v>
      </c>
      <c r="G465" s="484">
        <v>37</v>
      </c>
      <c r="H465" s="484">
        <v>15</v>
      </c>
      <c r="I465" s="484">
        <v>29</v>
      </c>
      <c r="J465" s="484">
        <v>14</v>
      </c>
      <c r="K465" s="484">
        <v>28</v>
      </c>
      <c r="L465" s="484">
        <v>12</v>
      </c>
      <c r="M465" s="484">
        <v>3</v>
      </c>
      <c r="N465" s="484">
        <v>6</v>
      </c>
      <c r="O465" s="484">
        <v>59</v>
      </c>
      <c r="P465" s="484">
        <v>114</v>
      </c>
      <c r="Q465" s="484"/>
      <c r="R465" s="484"/>
      <c r="S465" s="484">
        <v>48</v>
      </c>
      <c r="T465" s="627">
        <f t="shared" ref="T465:T477" si="171">SUM(P495+B465+C465+D465)</f>
        <v>565</v>
      </c>
      <c r="U465" s="677">
        <f t="shared" ref="U465:U477" si="172">T465/T$478</f>
        <v>0.57244174265450865</v>
      </c>
      <c r="V465" s="627">
        <f t="shared" ref="V465:V477" si="173">SUM(E465:M465)</f>
        <v>149</v>
      </c>
      <c r="W465" s="626">
        <f t="shared" ref="W465:W477" si="174">V465/V$478</f>
        <v>0.51736111111111116</v>
      </c>
      <c r="X465" s="627">
        <f t="shared" ref="X465:X474" si="175">N465</f>
        <v>6</v>
      </c>
      <c r="Y465" s="626">
        <f t="shared" ref="Y465:Y477" si="176">X465/X$478</f>
        <v>0.2</v>
      </c>
      <c r="Z465" s="627">
        <f t="shared" ref="Z465:Z477" si="177">SUM(O465:S465)</f>
        <v>221</v>
      </c>
      <c r="AA465" s="626">
        <f t="shared" ref="AA465:AA477" si="178">Z465/Z$478</f>
        <v>0.19891989198919893</v>
      </c>
      <c r="AB465" s="640">
        <f t="shared" ref="AB465:AB477" si="179">SUM(B465:S465)+P495</f>
        <v>941</v>
      </c>
      <c r="AC465" s="626">
        <f t="shared" ref="AC465:AC477" si="180">AB465/AB$478</f>
        <v>0.38948675496688739</v>
      </c>
      <c r="AD465" s="560" t="s">
        <v>115</v>
      </c>
      <c r="AE465" s="463"/>
      <c r="AF465" s="463"/>
      <c r="AI465" s="199"/>
      <c r="AJ465" s="199"/>
    </row>
    <row r="466" spans="1:52" ht="13.5" thickBot="1">
      <c r="A466" s="493" t="s">
        <v>117</v>
      </c>
      <c r="B466" s="485">
        <v>7</v>
      </c>
      <c r="C466" s="485">
        <v>9</v>
      </c>
      <c r="D466" s="485">
        <v>0</v>
      </c>
      <c r="E466" s="485">
        <v>5</v>
      </c>
      <c r="F466" s="485">
        <v>11</v>
      </c>
      <c r="G466" s="485">
        <v>11</v>
      </c>
      <c r="H466" s="485">
        <v>5</v>
      </c>
      <c r="I466" s="485">
        <v>19</v>
      </c>
      <c r="J466" s="485">
        <v>20</v>
      </c>
      <c r="K466" s="485">
        <v>13</v>
      </c>
      <c r="L466" s="485">
        <v>4</v>
      </c>
      <c r="M466" s="485">
        <v>2</v>
      </c>
      <c r="N466" s="485">
        <v>7</v>
      </c>
      <c r="O466" s="485">
        <v>45</v>
      </c>
      <c r="P466" s="485">
        <v>12</v>
      </c>
      <c r="Q466" s="485"/>
      <c r="R466" s="485"/>
      <c r="S466" s="485">
        <v>0</v>
      </c>
      <c r="T466" s="627">
        <f t="shared" si="171"/>
        <v>25</v>
      </c>
      <c r="U466" s="677">
        <f t="shared" si="172"/>
        <v>2.5329280648429583E-2</v>
      </c>
      <c r="V466" s="627">
        <f t="shared" si="173"/>
        <v>90</v>
      </c>
      <c r="W466" s="626">
        <f t="shared" si="174"/>
        <v>0.3125</v>
      </c>
      <c r="X466" s="627">
        <f t="shared" si="175"/>
        <v>7</v>
      </c>
      <c r="Y466" s="626">
        <f t="shared" si="176"/>
        <v>0.23333333333333334</v>
      </c>
      <c r="Z466" s="627">
        <f t="shared" si="177"/>
        <v>57</v>
      </c>
      <c r="AA466" s="626">
        <f t="shared" si="178"/>
        <v>5.1305130513051307E-2</v>
      </c>
      <c r="AB466" s="640">
        <f t="shared" si="179"/>
        <v>179</v>
      </c>
      <c r="AC466" s="626">
        <f t="shared" si="180"/>
        <v>7.4089403973509937E-2</v>
      </c>
      <c r="AD466" s="560" t="s">
        <v>117</v>
      </c>
      <c r="AE466" s="463"/>
      <c r="AF466" s="463"/>
    </row>
    <row r="467" spans="1:52" ht="13.5" thickTop="1">
      <c r="A467" s="493" t="s">
        <v>118</v>
      </c>
      <c r="B467" s="485">
        <v>0</v>
      </c>
      <c r="C467" s="485">
        <v>8</v>
      </c>
      <c r="D467" s="485">
        <v>0</v>
      </c>
      <c r="E467" s="485">
        <v>11</v>
      </c>
      <c r="F467" s="485">
        <v>10</v>
      </c>
      <c r="G467" s="485">
        <v>1</v>
      </c>
      <c r="H467" s="485">
        <v>2</v>
      </c>
      <c r="I467" s="485">
        <v>5</v>
      </c>
      <c r="J467" s="485">
        <v>3</v>
      </c>
      <c r="K467" s="485">
        <v>0</v>
      </c>
      <c r="L467" s="485">
        <v>0</v>
      </c>
      <c r="M467" s="485">
        <v>0</v>
      </c>
      <c r="N467" s="485">
        <v>6</v>
      </c>
      <c r="O467" s="485">
        <v>105</v>
      </c>
      <c r="P467" s="485">
        <v>22</v>
      </c>
      <c r="Q467" s="485"/>
      <c r="R467" s="485"/>
      <c r="S467" s="485">
        <v>2</v>
      </c>
      <c r="T467" s="627">
        <f t="shared" si="171"/>
        <v>21</v>
      </c>
      <c r="U467" s="677">
        <f t="shared" si="172"/>
        <v>2.1276595744680851E-2</v>
      </c>
      <c r="V467" s="627">
        <f t="shared" si="173"/>
        <v>32</v>
      </c>
      <c r="W467" s="626">
        <f t="shared" si="174"/>
        <v>0.1111111111111111</v>
      </c>
      <c r="X467" s="627">
        <f t="shared" si="175"/>
        <v>6</v>
      </c>
      <c r="Y467" s="626">
        <f t="shared" si="176"/>
        <v>0.2</v>
      </c>
      <c r="Z467" s="627">
        <f t="shared" si="177"/>
        <v>129</v>
      </c>
      <c r="AA467" s="626">
        <f t="shared" si="178"/>
        <v>0.11611161116111611</v>
      </c>
      <c r="AB467" s="640">
        <f t="shared" si="179"/>
        <v>188</v>
      </c>
      <c r="AC467" s="626">
        <f t="shared" si="180"/>
        <v>7.7814569536423836E-2</v>
      </c>
      <c r="AD467" s="561" t="s">
        <v>118</v>
      </c>
      <c r="AE467" s="463"/>
      <c r="AF467" s="463"/>
      <c r="AG467" s="17"/>
      <c r="AH467" s="17"/>
      <c r="AI467" s="17"/>
      <c r="AJ467" s="18"/>
      <c r="AK467" s="19"/>
      <c r="AL467" s="19"/>
      <c r="AM467" s="19"/>
      <c r="AN467" s="20"/>
      <c r="AO467" s="20"/>
      <c r="AP467" s="21"/>
      <c r="AR467" s="229">
        <v>38296</v>
      </c>
      <c r="AS467" s="230">
        <v>38309</v>
      </c>
      <c r="AT467" s="230">
        <v>38321</v>
      </c>
      <c r="AU467" s="230">
        <v>38337</v>
      </c>
      <c r="AV467" s="231" t="s">
        <v>271</v>
      </c>
      <c r="AW467" s="231"/>
      <c r="AX467" s="231"/>
      <c r="AY467" s="231"/>
      <c r="AZ467" s="232"/>
    </row>
    <row r="468" spans="1:52">
      <c r="A468" s="493" t="s">
        <v>119</v>
      </c>
      <c r="B468" s="485">
        <v>36</v>
      </c>
      <c r="C468" s="485">
        <v>17</v>
      </c>
      <c r="D468" s="485">
        <v>0</v>
      </c>
      <c r="E468" s="485">
        <v>1</v>
      </c>
      <c r="F468" s="485">
        <v>0</v>
      </c>
      <c r="G468" s="485">
        <v>1</v>
      </c>
      <c r="H468" s="485">
        <v>2</v>
      </c>
      <c r="I468" s="485">
        <v>2</v>
      </c>
      <c r="J468" s="485">
        <v>0</v>
      </c>
      <c r="K468" s="485">
        <v>0</v>
      </c>
      <c r="L468" s="485">
        <v>0</v>
      </c>
      <c r="M468" s="485">
        <v>0</v>
      </c>
      <c r="N468" s="485">
        <v>4</v>
      </c>
      <c r="O468" s="485">
        <v>83</v>
      </c>
      <c r="P468" s="485">
        <v>46</v>
      </c>
      <c r="Q468" s="485"/>
      <c r="R468" s="485"/>
      <c r="S468" s="485">
        <v>23</v>
      </c>
      <c r="T468" s="627">
        <f t="shared" si="171"/>
        <v>122</v>
      </c>
      <c r="U468" s="677">
        <f t="shared" si="172"/>
        <v>0.12360688956433637</v>
      </c>
      <c r="V468" s="627">
        <f t="shared" si="173"/>
        <v>6</v>
      </c>
      <c r="W468" s="626">
        <f t="shared" si="174"/>
        <v>2.0833333333333332E-2</v>
      </c>
      <c r="X468" s="627">
        <f t="shared" si="175"/>
        <v>4</v>
      </c>
      <c r="Y468" s="626">
        <f t="shared" si="176"/>
        <v>0.13333333333333333</v>
      </c>
      <c r="Z468" s="627">
        <f t="shared" si="177"/>
        <v>152</v>
      </c>
      <c r="AA468" s="626">
        <f t="shared" si="178"/>
        <v>0.13681368136813682</v>
      </c>
      <c r="AB468" s="640">
        <f t="shared" si="179"/>
        <v>284</v>
      </c>
      <c r="AC468" s="626">
        <f t="shared" si="180"/>
        <v>0.11754966887417219</v>
      </c>
      <c r="AD468" s="561" t="s">
        <v>119</v>
      </c>
      <c r="AE468" s="463"/>
      <c r="AF468" s="463"/>
      <c r="AG468" s="460"/>
      <c r="AH468" s="460"/>
      <c r="AI468" s="460"/>
      <c r="AJ468" s="461"/>
      <c r="AK468" s="462"/>
      <c r="AL468" s="462"/>
      <c r="AM468" s="462"/>
      <c r="AN468" s="463"/>
      <c r="AO468" s="463"/>
      <c r="AP468" s="464"/>
      <c r="AR468" s="678" t="s">
        <v>160</v>
      </c>
      <c r="AS468" s="462" t="s">
        <v>160</v>
      </c>
      <c r="AT468" s="462" t="s">
        <v>160</v>
      </c>
      <c r="AU468" s="462" t="s">
        <v>160</v>
      </c>
      <c r="AV468" s="234" t="s">
        <v>272</v>
      </c>
      <c r="AZ468" s="235"/>
    </row>
    <row r="469" spans="1:52">
      <c r="A469" s="493" t="s">
        <v>120</v>
      </c>
      <c r="B469" s="612">
        <v>20</v>
      </c>
      <c r="C469" s="485">
        <v>9</v>
      </c>
      <c r="D469" s="485">
        <v>0</v>
      </c>
      <c r="E469" s="679">
        <v>3</v>
      </c>
      <c r="F469" s="679">
        <v>0</v>
      </c>
      <c r="G469" s="679">
        <v>0</v>
      </c>
      <c r="H469" s="679">
        <v>0</v>
      </c>
      <c r="I469" s="679">
        <v>2</v>
      </c>
      <c r="J469" s="679"/>
      <c r="K469" s="679">
        <v>0</v>
      </c>
      <c r="L469" s="679">
        <v>0</v>
      </c>
      <c r="M469" s="679">
        <v>0</v>
      </c>
      <c r="N469" s="485">
        <v>0</v>
      </c>
      <c r="O469" s="485">
        <v>60</v>
      </c>
      <c r="P469" s="485">
        <v>40</v>
      </c>
      <c r="Q469" s="485"/>
      <c r="R469" s="485"/>
      <c r="S469" s="485">
        <v>16</v>
      </c>
      <c r="T469" s="627">
        <f t="shared" si="171"/>
        <v>69</v>
      </c>
      <c r="U469" s="677">
        <f t="shared" si="172"/>
        <v>6.9908814589665649E-2</v>
      </c>
      <c r="V469" s="627">
        <f t="shared" si="173"/>
        <v>5</v>
      </c>
      <c r="W469" s="626">
        <f t="shared" si="174"/>
        <v>1.7361111111111112E-2</v>
      </c>
      <c r="X469" s="627">
        <f t="shared" si="175"/>
        <v>0</v>
      </c>
      <c r="Y469" s="626">
        <f t="shared" si="176"/>
        <v>0</v>
      </c>
      <c r="Z469" s="627">
        <f t="shared" si="177"/>
        <v>116</v>
      </c>
      <c r="AA469" s="626">
        <f t="shared" si="178"/>
        <v>0.10441044104410441</v>
      </c>
      <c r="AB469" s="640">
        <f t="shared" si="179"/>
        <v>190</v>
      </c>
      <c r="AC469" s="626">
        <f t="shared" si="180"/>
        <v>7.8642384105960264E-2</v>
      </c>
      <c r="AD469" s="561" t="s">
        <v>120</v>
      </c>
      <c r="AE469" s="463"/>
      <c r="AF469" s="463"/>
      <c r="AG469" s="460"/>
      <c r="AH469" s="460"/>
      <c r="AI469" s="460"/>
      <c r="AJ469" s="461"/>
      <c r="AK469" s="462"/>
      <c r="AL469" s="462"/>
      <c r="AM469" s="463"/>
      <c r="AN469" s="463"/>
      <c r="AO469" s="463"/>
      <c r="AP469" s="464"/>
      <c r="AR469" s="678" t="s">
        <v>100</v>
      </c>
      <c r="AS469" s="553" t="s">
        <v>102</v>
      </c>
      <c r="AT469" s="462" t="s">
        <v>101</v>
      </c>
      <c r="AU469" s="462" t="s">
        <v>101</v>
      </c>
      <c r="AZ469" s="235"/>
    </row>
    <row r="470" spans="1:52" ht="13.5" thickBot="1">
      <c r="A470" s="493" t="s">
        <v>121</v>
      </c>
      <c r="B470" s="612">
        <v>21</v>
      </c>
      <c r="C470" s="485">
        <v>0</v>
      </c>
      <c r="D470" s="485">
        <v>0</v>
      </c>
      <c r="E470" s="485">
        <v>0</v>
      </c>
      <c r="F470" s="485">
        <v>4</v>
      </c>
      <c r="G470" s="485">
        <v>0</v>
      </c>
      <c r="H470" s="485">
        <v>0</v>
      </c>
      <c r="I470" s="485">
        <v>0</v>
      </c>
      <c r="J470" s="485">
        <v>0</v>
      </c>
      <c r="K470" s="485">
        <v>0</v>
      </c>
      <c r="L470" s="485">
        <v>0</v>
      </c>
      <c r="M470" s="485">
        <v>0</v>
      </c>
      <c r="N470" s="485">
        <v>2</v>
      </c>
      <c r="O470" s="485">
        <v>75</v>
      </c>
      <c r="P470" s="485">
        <v>29</v>
      </c>
      <c r="Q470" s="485"/>
      <c r="R470" s="485"/>
      <c r="S470" s="485">
        <v>20</v>
      </c>
      <c r="T470" s="627">
        <f t="shared" si="171"/>
        <v>56</v>
      </c>
      <c r="U470" s="677">
        <f t="shared" si="172"/>
        <v>5.6737588652482268E-2</v>
      </c>
      <c r="V470" s="627">
        <f t="shared" si="173"/>
        <v>4</v>
      </c>
      <c r="W470" s="626">
        <f t="shared" si="174"/>
        <v>1.3888888888888888E-2</v>
      </c>
      <c r="X470" s="627">
        <f t="shared" si="175"/>
        <v>2</v>
      </c>
      <c r="Y470" s="626">
        <f t="shared" si="176"/>
        <v>6.6666666666666666E-2</v>
      </c>
      <c r="Z470" s="627">
        <f t="shared" si="177"/>
        <v>124</v>
      </c>
      <c r="AA470" s="626">
        <f t="shared" si="178"/>
        <v>0.11161116111611161</v>
      </c>
      <c r="AB470" s="640">
        <f t="shared" si="179"/>
        <v>186</v>
      </c>
      <c r="AC470" s="626">
        <f t="shared" si="180"/>
        <v>7.6986754966887422E-2</v>
      </c>
      <c r="AD470" s="561" t="s">
        <v>121</v>
      </c>
      <c r="AE470" s="463"/>
      <c r="AF470" s="463"/>
      <c r="AG470" s="573"/>
      <c r="AH470" s="573"/>
      <c r="AI470" s="574"/>
      <c r="AJ470" s="575"/>
      <c r="AK470" s="576"/>
      <c r="AL470" s="576"/>
      <c r="AM470" s="577"/>
      <c r="AN470" s="463"/>
      <c r="AO470" s="463"/>
      <c r="AP470" s="464"/>
      <c r="AR470" s="680">
        <v>5339</v>
      </c>
      <c r="AS470" s="553">
        <v>4058</v>
      </c>
      <c r="AT470" s="553">
        <v>4284</v>
      </c>
      <c r="AU470" s="553">
        <v>4010</v>
      </c>
      <c r="AZ470" s="235"/>
    </row>
    <row r="471" spans="1:52" ht="13.5" thickBot="1">
      <c r="A471" s="493" t="s">
        <v>122</v>
      </c>
      <c r="B471" s="612">
        <v>2</v>
      </c>
      <c r="C471" s="485">
        <v>0</v>
      </c>
      <c r="D471" s="485">
        <v>0</v>
      </c>
      <c r="E471" s="485">
        <v>2</v>
      </c>
      <c r="F471" s="485">
        <v>0</v>
      </c>
      <c r="G471" s="485">
        <v>0</v>
      </c>
      <c r="H471" s="485">
        <v>0</v>
      </c>
      <c r="I471" s="485">
        <v>0</v>
      </c>
      <c r="J471" s="485">
        <v>0</v>
      </c>
      <c r="K471" s="485">
        <v>0</v>
      </c>
      <c r="L471" s="485">
        <v>0</v>
      </c>
      <c r="M471" s="485">
        <v>0</v>
      </c>
      <c r="N471" s="485">
        <v>3</v>
      </c>
      <c r="O471" s="485">
        <v>50</v>
      </c>
      <c r="P471" s="485">
        <v>15</v>
      </c>
      <c r="Q471" s="485"/>
      <c r="R471" s="485"/>
      <c r="S471" s="485">
        <v>12</v>
      </c>
      <c r="T471" s="627">
        <f t="shared" si="171"/>
        <v>15</v>
      </c>
      <c r="U471" s="677">
        <f t="shared" si="172"/>
        <v>1.5197568389057751E-2</v>
      </c>
      <c r="V471" s="627">
        <f t="shared" si="173"/>
        <v>2</v>
      </c>
      <c r="W471" s="626">
        <f t="shared" si="174"/>
        <v>6.9444444444444441E-3</v>
      </c>
      <c r="X471" s="627">
        <f t="shared" si="175"/>
        <v>3</v>
      </c>
      <c r="Y471" s="626">
        <f t="shared" si="176"/>
        <v>0.1</v>
      </c>
      <c r="Z471" s="627">
        <f t="shared" si="177"/>
        <v>77</v>
      </c>
      <c r="AA471" s="626">
        <f t="shared" si="178"/>
        <v>6.9306930693069313E-2</v>
      </c>
      <c r="AB471" s="640">
        <f t="shared" si="179"/>
        <v>97</v>
      </c>
      <c r="AC471" s="626">
        <f t="shared" si="180"/>
        <v>4.0149006622516553E-2</v>
      </c>
      <c r="AD471" s="561" t="s">
        <v>122</v>
      </c>
      <c r="AE471" s="463"/>
      <c r="AF471" s="463"/>
      <c r="AG471" s="179" t="s">
        <v>112</v>
      </c>
      <c r="AH471" s="180" t="s">
        <v>111</v>
      </c>
      <c r="AI471" s="90" t="s">
        <v>113</v>
      </c>
      <c r="AJ471" s="91" t="s">
        <v>109</v>
      </c>
      <c r="AK471" s="136" t="s">
        <v>114</v>
      </c>
      <c r="AL471" s="91" t="s">
        <v>111</v>
      </c>
      <c r="AM471" s="584"/>
      <c r="AN471" s="463"/>
      <c r="AO471" s="463"/>
      <c r="AP471" s="464"/>
      <c r="AR471" s="218" t="s">
        <v>113</v>
      </c>
      <c r="AS471" s="556" t="s">
        <v>113</v>
      </c>
      <c r="AT471" s="556" t="s">
        <v>113</v>
      </c>
      <c r="AU471" s="556" t="s">
        <v>108</v>
      </c>
      <c r="AZ471" s="235"/>
    </row>
    <row r="472" spans="1:52" ht="13.5" thickBot="1">
      <c r="A472" s="31" t="s">
        <v>124</v>
      </c>
      <c r="B472" s="497">
        <v>0</v>
      </c>
      <c r="C472" s="497">
        <v>0</v>
      </c>
      <c r="D472" s="497">
        <v>0</v>
      </c>
      <c r="E472" s="497">
        <v>0</v>
      </c>
      <c r="F472" s="497">
        <v>0</v>
      </c>
      <c r="G472" s="497">
        <v>0</v>
      </c>
      <c r="H472" s="497">
        <v>0</v>
      </c>
      <c r="I472" s="497">
        <v>0</v>
      </c>
      <c r="J472" s="497">
        <v>0</v>
      </c>
      <c r="K472" s="497">
        <v>0</v>
      </c>
      <c r="L472" s="497">
        <v>0</v>
      </c>
      <c r="M472" s="497">
        <v>0</v>
      </c>
      <c r="N472" s="497">
        <v>2</v>
      </c>
      <c r="O472" s="497">
        <v>19</v>
      </c>
      <c r="P472" s="497">
        <v>13</v>
      </c>
      <c r="Q472" s="497"/>
      <c r="R472" s="497"/>
      <c r="S472" s="497">
        <v>10</v>
      </c>
      <c r="T472" s="170">
        <f t="shared" si="171"/>
        <v>19</v>
      </c>
      <c r="U472" s="219">
        <f t="shared" si="172"/>
        <v>1.9250253292806486E-2</v>
      </c>
      <c r="V472" s="170">
        <f t="shared" si="173"/>
        <v>0</v>
      </c>
      <c r="W472" s="169">
        <f t="shared" si="174"/>
        <v>0</v>
      </c>
      <c r="X472" s="170">
        <f t="shared" si="175"/>
        <v>2</v>
      </c>
      <c r="Y472" s="169">
        <f t="shared" si="176"/>
        <v>6.6666666666666666E-2</v>
      </c>
      <c r="Z472" s="170">
        <f t="shared" si="177"/>
        <v>42</v>
      </c>
      <c r="AA472" s="169">
        <f t="shared" si="178"/>
        <v>3.7803780378037805E-2</v>
      </c>
      <c r="AB472" s="640">
        <f t="shared" si="179"/>
        <v>63</v>
      </c>
      <c r="AC472" s="626">
        <f t="shared" si="180"/>
        <v>2.6076158940397352E-2</v>
      </c>
      <c r="AD472" s="564" t="s">
        <v>124</v>
      </c>
      <c r="AE472" s="597"/>
      <c r="AF472" s="597"/>
      <c r="AG472" s="627">
        <f t="shared" ref="AG472:AG484" si="181">SUM(T551:W551)</f>
        <v>0</v>
      </c>
      <c r="AH472" s="626">
        <f t="shared" ref="AH472:AH484" si="182">AG472/AG$485</f>
        <v>0</v>
      </c>
      <c r="AI472" s="627">
        <f t="shared" ref="AI472:AI484" si="183">SUM(X551:AA551)</f>
        <v>160</v>
      </c>
      <c r="AJ472" s="626">
        <f t="shared" ref="AJ472:AJ484" si="184">AI472/AI$485</f>
        <v>9.9081824485654363E-2</v>
      </c>
      <c r="AK472" s="640">
        <f t="shared" ref="AK472:AK484" si="185">SUM(B551:AB551)</f>
        <v>725</v>
      </c>
      <c r="AL472" s="626">
        <f t="shared" ref="AL472:AL484" si="186">AK472/AK$485</f>
        <v>0.2475393778679163</v>
      </c>
      <c r="AM472" s="560" t="s">
        <v>115</v>
      </c>
      <c r="AN472" s="463"/>
      <c r="AO472" s="463"/>
      <c r="AP472" s="464"/>
      <c r="AR472" s="681">
        <v>0</v>
      </c>
      <c r="AS472" s="484">
        <v>81</v>
      </c>
      <c r="AT472" s="484">
        <v>79</v>
      </c>
      <c r="AU472" s="484">
        <v>78</v>
      </c>
      <c r="AZ472" s="235"/>
    </row>
    <row r="473" spans="1:52">
      <c r="A473" s="26" t="s">
        <v>125</v>
      </c>
      <c r="B473" s="172">
        <v>7</v>
      </c>
      <c r="C473" s="484">
        <v>0</v>
      </c>
      <c r="D473" s="612">
        <v>0</v>
      </c>
      <c r="E473" s="484">
        <v>0</v>
      </c>
      <c r="F473" s="484">
        <v>0</v>
      </c>
      <c r="G473" s="484">
        <v>0</v>
      </c>
      <c r="H473" s="484">
        <v>0</v>
      </c>
      <c r="I473" s="484">
        <v>0</v>
      </c>
      <c r="J473" s="484">
        <v>0</v>
      </c>
      <c r="K473" s="484">
        <v>0</v>
      </c>
      <c r="L473" s="484">
        <v>0</v>
      </c>
      <c r="M473" s="484">
        <v>0</v>
      </c>
      <c r="N473" s="484">
        <v>0</v>
      </c>
      <c r="O473" s="484">
        <v>44</v>
      </c>
      <c r="P473" s="484">
        <v>58</v>
      </c>
      <c r="Q473" s="484"/>
      <c r="R473" s="484"/>
      <c r="S473" s="484">
        <v>30</v>
      </c>
      <c r="T473" s="630">
        <f t="shared" si="171"/>
        <v>68</v>
      </c>
      <c r="U473" s="682">
        <f t="shared" si="172"/>
        <v>6.889564336372847E-2</v>
      </c>
      <c r="V473" s="630">
        <f t="shared" si="173"/>
        <v>0</v>
      </c>
      <c r="W473" s="629">
        <f t="shared" si="174"/>
        <v>0</v>
      </c>
      <c r="X473" s="630">
        <f t="shared" si="175"/>
        <v>0</v>
      </c>
      <c r="Y473" s="629">
        <f t="shared" si="176"/>
        <v>0</v>
      </c>
      <c r="Z473" s="630">
        <f t="shared" si="177"/>
        <v>132</v>
      </c>
      <c r="AA473" s="629">
        <f t="shared" si="178"/>
        <v>0.11881188118811881</v>
      </c>
      <c r="AB473" s="640">
        <f t="shared" si="179"/>
        <v>200</v>
      </c>
      <c r="AC473" s="626">
        <f t="shared" si="180"/>
        <v>8.2781456953642391E-2</v>
      </c>
      <c r="AD473" s="567" t="s">
        <v>125</v>
      </c>
      <c r="AE473" s="602"/>
      <c r="AF473" s="602"/>
      <c r="AG473" s="627">
        <f t="shared" si="181"/>
        <v>12</v>
      </c>
      <c r="AH473" s="626">
        <f t="shared" si="182"/>
        <v>0.27272727272727271</v>
      </c>
      <c r="AI473" s="627">
        <f t="shared" si="183"/>
        <v>70</v>
      </c>
      <c r="AJ473" s="626">
        <f t="shared" si="184"/>
        <v>4.3348298212473782E-2</v>
      </c>
      <c r="AK473" s="640">
        <f t="shared" si="185"/>
        <v>322</v>
      </c>
      <c r="AL473" s="626">
        <f t="shared" si="186"/>
        <v>0.10994162713581938</v>
      </c>
      <c r="AM473" s="560" t="s">
        <v>117</v>
      </c>
      <c r="AN473" s="463"/>
      <c r="AO473" s="463"/>
      <c r="AP473" s="464"/>
      <c r="AR473" s="683">
        <v>31</v>
      </c>
      <c r="AS473" s="485">
        <v>13</v>
      </c>
      <c r="AT473" s="485">
        <v>1</v>
      </c>
      <c r="AU473" s="485">
        <v>9</v>
      </c>
      <c r="AZ473" s="235"/>
    </row>
    <row r="474" spans="1:52">
      <c r="A474" s="493" t="s">
        <v>126</v>
      </c>
      <c r="B474" s="612">
        <v>4</v>
      </c>
      <c r="C474" s="485">
        <v>0</v>
      </c>
      <c r="D474" s="485">
        <v>0</v>
      </c>
      <c r="E474" s="485" t="s">
        <v>123</v>
      </c>
      <c r="F474" s="485" t="s">
        <v>123</v>
      </c>
      <c r="G474" s="485" t="s">
        <v>123</v>
      </c>
      <c r="H474" s="485" t="s">
        <v>123</v>
      </c>
      <c r="I474" s="485">
        <v>0</v>
      </c>
      <c r="J474" s="485" t="s">
        <v>123</v>
      </c>
      <c r="K474" s="485" t="s">
        <v>123</v>
      </c>
      <c r="L474" s="485" t="s">
        <v>123</v>
      </c>
      <c r="M474" s="485" t="s">
        <v>123</v>
      </c>
      <c r="N474" s="485">
        <v>0</v>
      </c>
      <c r="O474" s="485">
        <v>13</v>
      </c>
      <c r="P474" s="485">
        <v>15</v>
      </c>
      <c r="Q474" s="485"/>
      <c r="R474" s="485"/>
      <c r="S474" s="485">
        <v>6</v>
      </c>
      <c r="T474" s="627">
        <f t="shared" si="171"/>
        <v>6</v>
      </c>
      <c r="U474" s="677">
        <f t="shared" si="172"/>
        <v>6.0790273556231003E-3</v>
      </c>
      <c r="V474" s="627">
        <f t="shared" si="173"/>
        <v>0</v>
      </c>
      <c r="W474" s="626">
        <f t="shared" si="174"/>
        <v>0</v>
      </c>
      <c r="X474" s="627">
        <f t="shared" si="175"/>
        <v>0</v>
      </c>
      <c r="Y474" s="626">
        <f t="shared" si="176"/>
        <v>0</v>
      </c>
      <c r="Z474" s="627">
        <f t="shared" si="177"/>
        <v>34</v>
      </c>
      <c r="AA474" s="626">
        <f t="shared" si="178"/>
        <v>3.0603060306030602E-2</v>
      </c>
      <c r="AB474" s="640">
        <f t="shared" si="179"/>
        <v>40</v>
      </c>
      <c r="AC474" s="626">
        <f t="shared" si="180"/>
        <v>1.6556291390728478E-2</v>
      </c>
      <c r="AD474" s="560" t="s">
        <v>126</v>
      </c>
      <c r="AE474" s="463"/>
      <c r="AF474" s="463"/>
      <c r="AG474" s="627">
        <f t="shared" si="181"/>
        <v>30</v>
      </c>
      <c r="AH474" s="626">
        <f t="shared" si="182"/>
        <v>0.68181818181818177</v>
      </c>
      <c r="AI474" s="627">
        <f t="shared" si="183"/>
        <v>92</v>
      </c>
      <c r="AJ474" s="626">
        <f t="shared" si="184"/>
        <v>5.6972049079251255E-2</v>
      </c>
      <c r="AK474" s="640">
        <f t="shared" si="185"/>
        <v>452</v>
      </c>
      <c r="AL474" s="626">
        <f t="shared" si="186"/>
        <v>0.15432799833972161</v>
      </c>
      <c r="AM474" s="561" t="s">
        <v>118</v>
      </c>
      <c r="AN474" s="463"/>
      <c r="AO474" s="463"/>
      <c r="AP474" s="464"/>
      <c r="AR474" s="683">
        <v>47</v>
      </c>
      <c r="AS474" s="485">
        <v>20</v>
      </c>
      <c r="AT474" s="485">
        <v>5</v>
      </c>
      <c r="AU474" s="485">
        <v>1</v>
      </c>
      <c r="AZ474" s="235"/>
    </row>
    <row r="475" spans="1:52">
      <c r="A475" s="493" t="s">
        <v>127</v>
      </c>
      <c r="B475" s="612">
        <v>3</v>
      </c>
      <c r="C475" s="485">
        <v>0</v>
      </c>
      <c r="D475" s="485">
        <v>0</v>
      </c>
      <c r="E475" s="485" t="s">
        <v>123</v>
      </c>
      <c r="F475" s="485" t="s">
        <v>123</v>
      </c>
      <c r="G475" s="485" t="s">
        <v>123</v>
      </c>
      <c r="H475" s="485" t="s">
        <v>123</v>
      </c>
      <c r="I475" s="485" t="s">
        <v>123</v>
      </c>
      <c r="J475" s="485" t="s">
        <v>123</v>
      </c>
      <c r="K475" s="485" t="s">
        <v>123</v>
      </c>
      <c r="L475" s="485" t="s">
        <v>123</v>
      </c>
      <c r="M475" s="485" t="s">
        <v>123</v>
      </c>
      <c r="N475" s="485" t="s">
        <v>123</v>
      </c>
      <c r="O475" s="684">
        <v>6</v>
      </c>
      <c r="P475" s="485">
        <v>5</v>
      </c>
      <c r="Q475" s="485"/>
      <c r="R475" s="485"/>
      <c r="S475" s="485">
        <v>2</v>
      </c>
      <c r="T475" s="627">
        <f t="shared" si="171"/>
        <v>21</v>
      </c>
      <c r="U475" s="677">
        <f t="shared" si="172"/>
        <v>2.1276595744680851E-2</v>
      </c>
      <c r="V475" s="627">
        <f t="shared" si="173"/>
        <v>0</v>
      </c>
      <c r="W475" s="626">
        <f t="shared" si="174"/>
        <v>0</v>
      </c>
      <c r="X475" s="627">
        <v>0</v>
      </c>
      <c r="Y475" s="626">
        <f t="shared" si="176"/>
        <v>0</v>
      </c>
      <c r="Z475" s="627">
        <f t="shared" si="177"/>
        <v>13</v>
      </c>
      <c r="AA475" s="626">
        <f t="shared" si="178"/>
        <v>1.1701170117011701E-2</v>
      </c>
      <c r="AB475" s="640">
        <f t="shared" si="179"/>
        <v>34</v>
      </c>
      <c r="AC475" s="626">
        <f t="shared" si="180"/>
        <v>1.4072847682119206E-2</v>
      </c>
      <c r="AD475" s="560" t="s">
        <v>127</v>
      </c>
      <c r="AE475" s="463"/>
      <c r="AF475" s="463"/>
      <c r="AG475" s="627">
        <f t="shared" si="181"/>
        <v>0</v>
      </c>
      <c r="AH475" s="626">
        <f t="shared" si="182"/>
        <v>0</v>
      </c>
      <c r="AI475" s="627">
        <f t="shared" si="183"/>
        <v>366</v>
      </c>
      <c r="AJ475" s="626">
        <f t="shared" si="184"/>
        <v>0.22664967351093435</v>
      </c>
      <c r="AK475" s="640">
        <f t="shared" si="185"/>
        <v>415</v>
      </c>
      <c r="AL475" s="626">
        <f t="shared" si="186"/>
        <v>0.14169495422784176</v>
      </c>
      <c r="AM475" s="561" t="s">
        <v>119</v>
      </c>
      <c r="AN475" s="463"/>
      <c r="AO475" s="463"/>
      <c r="AP475" s="464"/>
      <c r="AR475" s="683">
        <v>139</v>
      </c>
      <c r="AS475" s="485">
        <v>113</v>
      </c>
      <c r="AT475" s="485">
        <v>113</v>
      </c>
      <c r="AU475" s="485">
        <v>19</v>
      </c>
      <c r="AZ475" s="235"/>
    </row>
    <row r="476" spans="1:52">
      <c r="A476" s="493" t="s">
        <v>128</v>
      </c>
      <c r="B476" s="612">
        <v>0</v>
      </c>
      <c r="C476" s="485">
        <v>0</v>
      </c>
      <c r="D476" s="485">
        <v>0</v>
      </c>
      <c r="E476" s="485" t="s">
        <v>123</v>
      </c>
      <c r="F476" s="485" t="s">
        <v>123</v>
      </c>
      <c r="G476" s="485" t="s">
        <v>123</v>
      </c>
      <c r="H476" s="485" t="s">
        <v>123</v>
      </c>
      <c r="I476" s="485" t="s">
        <v>123</v>
      </c>
      <c r="J476" s="485" t="s">
        <v>123</v>
      </c>
      <c r="K476" s="485" t="s">
        <v>123</v>
      </c>
      <c r="L476" s="485" t="s">
        <v>123</v>
      </c>
      <c r="M476" s="485" t="s">
        <v>123</v>
      </c>
      <c r="N476" s="485" t="s">
        <v>123</v>
      </c>
      <c r="O476" s="684">
        <v>6</v>
      </c>
      <c r="P476" s="485">
        <v>6</v>
      </c>
      <c r="Q476" s="485"/>
      <c r="R476" s="485"/>
      <c r="S476" s="485">
        <v>0</v>
      </c>
      <c r="T476" s="627">
        <f t="shared" si="171"/>
        <v>0</v>
      </c>
      <c r="U476" s="677">
        <f t="shared" si="172"/>
        <v>0</v>
      </c>
      <c r="V476" s="627">
        <f t="shared" si="173"/>
        <v>0</v>
      </c>
      <c r="W476" s="626">
        <f t="shared" si="174"/>
        <v>0</v>
      </c>
      <c r="X476" s="627">
        <v>0</v>
      </c>
      <c r="Y476" s="626">
        <f t="shared" si="176"/>
        <v>0</v>
      </c>
      <c r="Z476" s="627">
        <f t="shared" si="177"/>
        <v>12</v>
      </c>
      <c r="AA476" s="626">
        <f t="shared" si="178"/>
        <v>1.0801080108010801E-2</v>
      </c>
      <c r="AB476" s="640">
        <f t="shared" si="179"/>
        <v>12</v>
      </c>
      <c r="AC476" s="626">
        <f t="shared" si="180"/>
        <v>4.9668874172185433E-3</v>
      </c>
      <c r="AD476" s="560" t="s">
        <v>128</v>
      </c>
      <c r="AE476" s="463"/>
      <c r="AF476" s="463"/>
      <c r="AG476" s="627">
        <f t="shared" si="181"/>
        <v>2</v>
      </c>
      <c r="AH476" s="626">
        <f t="shared" si="182"/>
        <v>4.5454545454545456E-2</v>
      </c>
      <c r="AI476" s="627">
        <f t="shared" si="183"/>
        <v>208</v>
      </c>
      <c r="AJ476" s="626">
        <f t="shared" si="184"/>
        <v>0.12880637183135066</v>
      </c>
      <c r="AK476" s="640">
        <f t="shared" si="185"/>
        <v>245</v>
      </c>
      <c r="AL476" s="626">
        <f t="shared" si="186"/>
        <v>8.3651238038123438E-2</v>
      </c>
      <c r="AM476" s="561" t="s">
        <v>120</v>
      </c>
      <c r="AN476" s="463"/>
      <c r="AO476" s="463"/>
      <c r="AP476" s="464"/>
      <c r="AR476" s="683">
        <v>69</v>
      </c>
      <c r="AS476" s="485">
        <v>59</v>
      </c>
      <c r="AT476" s="485">
        <v>72</v>
      </c>
      <c r="AU476" s="485">
        <v>33</v>
      </c>
      <c r="AZ476" s="235"/>
    </row>
    <row r="477" spans="1:52" ht="13.5" thickBot="1">
      <c r="A477" s="507" t="s">
        <v>129</v>
      </c>
      <c r="B477" s="612">
        <v>0</v>
      </c>
      <c r="C477" s="485">
        <v>0</v>
      </c>
      <c r="D477" s="485">
        <v>0</v>
      </c>
      <c r="E477" s="485" t="s">
        <v>123</v>
      </c>
      <c r="F477" s="485" t="s">
        <v>123</v>
      </c>
      <c r="G477" s="485" t="s">
        <v>123</v>
      </c>
      <c r="H477" s="485" t="s">
        <v>123</v>
      </c>
      <c r="I477" s="485" t="s">
        <v>123</v>
      </c>
      <c r="J477" s="485" t="s">
        <v>123</v>
      </c>
      <c r="K477" s="485" t="s">
        <v>123</v>
      </c>
      <c r="L477" s="485" t="s">
        <v>123</v>
      </c>
      <c r="M477" s="485" t="s">
        <v>123</v>
      </c>
      <c r="N477" s="485" t="s">
        <v>123</v>
      </c>
      <c r="O477" s="684">
        <v>1</v>
      </c>
      <c r="P477" s="485">
        <v>0</v>
      </c>
      <c r="Q477" s="485"/>
      <c r="R477" s="485"/>
      <c r="S477" s="485">
        <v>1</v>
      </c>
      <c r="T477" s="627">
        <f t="shared" si="171"/>
        <v>0</v>
      </c>
      <c r="U477" s="677">
        <f t="shared" si="172"/>
        <v>0</v>
      </c>
      <c r="V477" s="627">
        <f t="shared" si="173"/>
        <v>0</v>
      </c>
      <c r="W477" s="626">
        <f t="shared" si="174"/>
        <v>0</v>
      </c>
      <c r="X477" s="627">
        <v>0</v>
      </c>
      <c r="Y477" s="626">
        <f t="shared" si="176"/>
        <v>0</v>
      </c>
      <c r="Z477" s="627">
        <f t="shared" si="177"/>
        <v>2</v>
      </c>
      <c r="AA477" s="626">
        <f t="shared" si="178"/>
        <v>1.8001800180018001E-3</v>
      </c>
      <c r="AB477" s="640">
        <f t="shared" si="179"/>
        <v>2</v>
      </c>
      <c r="AC477" s="626">
        <f t="shared" si="180"/>
        <v>8.2781456953642384E-4</v>
      </c>
      <c r="AD477" s="570" t="s">
        <v>129</v>
      </c>
      <c r="AE477" s="604"/>
      <c r="AF477" s="604"/>
      <c r="AG477" s="627">
        <f t="shared" si="181"/>
        <v>0</v>
      </c>
      <c r="AH477" s="626">
        <f t="shared" si="182"/>
        <v>0</v>
      </c>
      <c r="AI477" s="627">
        <f t="shared" si="183"/>
        <v>201</v>
      </c>
      <c r="AJ477" s="626">
        <f t="shared" si="184"/>
        <v>0.12447154201010328</v>
      </c>
      <c r="AK477" s="640">
        <f t="shared" si="185"/>
        <v>223</v>
      </c>
      <c r="AL477" s="626">
        <f t="shared" si="186"/>
        <v>7.6139698295924596E-2</v>
      </c>
      <c r="AM477" s="561" t="s">
        <v>121</v>
      </c>
      <c r="AN477" s="463"/>
      <c r="AO477" s="463"/>
      <c r="AP477" s="464"/>
      <c r="AR477" s="683">
        <v>60</v>
      </c>
      <c r="AS477" s="485">
        <v>81</v>
      </c>
      <c r="AT477" s="485">
        <v>49</v>
      </c>
      <c r="AU477" s="485">
        <v>22</v>
      </c>
      <c r="AZ477" s="235"/>
    </row>
    <row r="478" spans="1:52" ht="13.5" thickBot="1">
      <c r="A478" s="48" t="s">
        <v>103</v>
      </c>
      <c r="B478" s="49">
        <f t="shared" ref="B478:AC478" si="187">SUM(B465:B477)</f>
        <v>240</v>
      </c>
      <c r="C478" s="49">
        <f t="shared" si="187"/>
        <v>128</v>
      </c>
      <c r="D478" s="49">
        <f t="shared" si="187"/>
        <v>0</v>
      </c>
      <c r="E478" s="49">
        <f t="shared" si="187"/>
        <v>28</v>
      </c>
      <c r="F478" s="49">
        <f t="shared" si="187"/>
        <v>30</v>
      </c>
      <c r="G478" s="49">
        <f t="shared" si="187"/>
        <v>50</v>
      </c>
      <c r="H478" s="49">
        <f t="shared" si="187"/>
        <v>24</v>
      </c>
      <c r="I478" s="49">
        <f t="shared" si="187"/>
        <v>57</v>
      </c>
      <c r="J478" s="49">
        <f t="shared" si="187"/>
        <v>37</v>
      </c>
      <c r="K478" s="49">
        <f t="shared" si="187"/>
        <v>41</v>
      </c>
      <c r="L478" s="49">
        <f t="shared" si="187"/>
        <v>16</v>
      </c>
      <c r="M478" s="49">
        <f t="shared" si="187"/>
        <v>5</v>
      </c>
      <c r="N478" s="49">
        <f t="shared" si="187"/>
        <v>30</v>
      </c>
      <c r="O478" s="220">
        <f t="shared" si="187"/>
        <v>566</v>
      </c>
      <c r="P478" s="49">
        <f t="shared" si="187"/>
        <v>375</v>
      </c>
      <c r="Q478" s="49"/>
      <c r="R478" s="49"/>
      <c r="S478" s="49">
        <f t="shared" si="187"/>
        <v>170</v>
      </c>
      <c r="T478" s="51">
        <f>SUM(T465:T477)</f>
        <v>987</v>
      </c>
      <c r="U478" s="52">
        <f>SUM(U465:U477)</f>
        <v>1</v>
      </c>
      <c r="V478" s="51">
        <f t="shared" si="187"/>
        <v>288</v>
      </c>
      <c r="W478" s="52">
        <f t="shared" si="187"/>
        <v>1.0000000000000002</v>
      </c>
      <c r="X478" s="51">
        <f t="shared" si="187"/>
        <v>30</v>
      </c>
      <c r="Y478" s="52">
        <f t="shared" si="187"/>
        <v>0.99999999999999989</v>
      </c>
      <c r="Z478" s="51">
        <f t="shared" si="187"/>
        <v>1111</v>
      </c>
      <c r="AA478" s="52">
        <f t="shared" si="187"/>
        <v>0.99999999999999978</v>
      </c>
      <c r="AB478" s="51">
        <f t="shared" si="187"/>
        <v>2416</v>
      </c>
      <c r="AC478" s="52">
        <f t="shared" si="187"/>
        <v>0.99999999999999989</v>
      </c>
      <c r="AD478" s="146"/>
      <c r="AE478" s="147"/>
      <c r="AF478" s="147"/>
      <c r="AG478" s="627">
        <f t="shared" si="181"/>
        <v>0</v>
      </c>
      <c r="AH478" s="626">
        <f t="shared" si="182"/>
        <v>0</v>
      </c>
      <c r="AI478" s="627">
        <f t="shared" si="183"/>
        <v>85</v>
      </c>
      <c r="AJ478" s="626">
        <f t="shared" si="184"/>
        <v>5.2637219258003874E-2</v>
      </c>
      <c r="AK478" s="640">
        <f t="shared" si="185"/>
        <v>93</v>
      </c>
      <c r="AL478" s="626">
        <f t="shared" si="186"/>
        <v>3.1753327092022367E-2</v>
      </c>
      <c r="AM478" s="561" t="s">
        <v>122</v>
      </c>
      <c r="AN478" s="463"/>
      <c r="AO478" s="463"/>
      <c r="AP478" s="464"/>
      <c r="AR478" s="683">
        <v>19</v>
      </c>
      <c r="AS478" s="485">
        <v>42</v>
      </c>
      <c r="AT478" s="485">
        <v>24</v>
      </c>
      <c r="AU478" s="485">
        <v>8</v>
      </c>
      <c r="AV478" s="10" t="s">
        <v>273</v>
      </c>
      <c r="AZ478" s="235"/>
    </row>
    <row r="479" spans="1:52" ht="13.5" thickBot="1">
      <c r="A479" s="58" t="s">
        <v>226</v>
      </c>
      <c r="C479" s="7"/>
      <c r="D479" s="7"/>
      <c r="E479" s="181">
        <v>1.4</v>
      </c>
      <c r="F479" s="181">
        <v>1.8</v>
      </c>
      <c r="G479" s="181">
        <v>1.6</v>
      </c>
      <c r="H479" s="181">
        <v>1.3</v>
      </c>
      <c r="I479" s="181">
        <v>2.1</v>
      </c>
      <c r="J479" s="181">
        <v>1.5</v>
      </c>
      <c r="K479" s="181">
        <v>1.8</v>
      </c>
      <c r="L479" s="181">
        <v>1.7</v>
      </c>
      <c r="M479" s="181">
        <v>1.6</v>
      </c>
      <c r="N479" s="181">
        <v>2.4</v>
      </c>
      <c r="O479" s="181">
        <v>3.2</v>
      </c>
      <c r="T479" s="663">
        <v>2007</v>
      </c>
      <c r="U479" s="516" t="s">
        <v>135</v>
      </c>
      <c r="V479" s="517"/>
      <c r="W479" s="517"/>
      <c r="X479" s="517" t="s">
        <v>245</v>
      </c>
      <c r="Y479" s="517" t="s">
        <v>246</v>
      </c>
      <c r="Z479" s="664" t="s">
        <v>131</v>
      </c>
      <c r="AA479" s="664" t="s">
        <v>132</v>
      </c>
      <c r="AB479" s="647" t="s">
        <v>133</v>
      </c>
      <c r="AC479" s="648" t="s">
        <v>133</v>
      </c>
      <c r="AD479" s="649" t="s">
        <v>134</v>
      </c>
      <c r="AE479" s="649"/>
      <c r="AF479" s="649"/>
      <c r="AG479" s="170">
        <f t="shared" si="181"/>
        <v>0</v>
      </c>
      <c r="AH479" s="169">
        <f t="shared" si="182"/>
        <v>0</v>
      </c>
      <c r="AI479" s="170">
        <f t="shared" si="183"/>
        <v>79</v>
      </c>
      <c r="AJ479" s="169">
        <f t="shared" si="184"/>
        <v>4.8921650839791837E-2</v>
      </c>
      <c r="AK479" s="185">
        <f t="shared" si="185"/>
        <v>79</v>
      </c>
      <c r="AL479" s="169">
        <f t="shared" si="186"/>
        <v>2.6973256346986742E-2</v>
      </c>
      <c r="AM479" s="564" t="s">
        <v>124</v>
      </c>
      <c r="AN479" s="597"/>
      <c r="AO479" s="597"/>
      <c r="AP479" s="144"/>
      <c r="AR479" s="236">
        <v>29</v>
      </c>
      <c r="AS479" s="497">
        <v>21</v>
      </c>
      <c r="AT479" s="497">
        <v>29</v>
      </c>
      <c r="AU479" s="497">
        <v>0</v>
      </c>
      <c r="AV479" s="237">
        <f>SUM(AR472:AR479)</f>
        <v>394</v>
      </c>
      <c r="AW479" s="238">
        <f>SUM(AS472:AS479)</f>
        <v>430</v>
      </c>
      <c r="AX479" s="238">
        <f>SUM(AT472:AT479)</f>
        <v>372</v>
      </c>
      <c r="AY479" s="238">
        <f>SUM(AU472:AU479)</f>
        <v>170</v>
      </c>
      <c r="AZ479" s="235"/>
    </row>
    <row r="480" spans="1:52">
      <c r="A480" s="152" t="s">
        <v>256</v>
      </c>
      <c r="E480" s="7" t="s">
        <v>274</v>
      </c>
      <c r="F480" s="7" t="s">
        <v>274</v>
      </c>
      <c r="G480" s="7" t="s">
        <v>274</v>
      </c>
      <c r="H480" s="7" t="s">
        <v>274</v>
      </c>
      <c r="I480" s="7" t="s">
        <v>275</v>
      </c>
      <c r="J480" s="7" t="s">
        <v>275</v>
      </c>
      <c r="K480" s="7" t="s">
        <v>275</v>
      </c>
      <c r="L480" s="7" t="s">
        <v>275</v>
      </c>
      <c r="M480" s="7" t="s">
        <v>275</v>
      </c>
      <c r="N480" s="7" t="s">
        <v>275</v>
      </c>
      <c r="O480" s="7" t="s">
        <v>275</v>
      </c>
      <c r="T480" s="665"/>
      <c r="U480" s="666"/>
      <c r="V480" s="666"/>
      <c r="W480" s="666"/>
      <c r="X480" s="666"/>
      <c r="Y480" s="666"/>
      <c r="Z480" s="205" t="s">
        <v>138</v>
      </c>
      <c r="AA480" s="205" t="s">
        <v>139</v>
      </c>
      <c r="AB480" s="191" t="s">
        <v>138</v>
      </c>
      <c r="AC480" s="192" t="s">
        <v>139</v>
      </c>
      <c r="AD480" s="193" t="s">
        <v>140</v>
      </c>
      <c r="AE480" s="194"/>
      <c r="AF480" s="194"/>
      <c r="AG480" s="630">
        <f t="shared" si="181"/>
        <v>0</v>
      </c>
      <c r="AH480" s="629">
        <f t="shared" si="182"/>
        <v>0</v>
      </c>
      <c r="AI480" s="685">
        <f t="shared" si="183"/>
        <v>175.88949892494523</v>
      </c>
      <c r="AJ480" s="629">
        <f t="shared" si="184"/>
        <v>0.10892157788344446</v>
      </c>
      <c r="AK480" s="645">
        <f t="shared" si="185"/>
        <v>185.88949892494523</v>
      </c>
      <c r="AL480" s="629">
        <f t="shared" si="186"/>
        <v>6.3468925401461568E-2</v>
      </c>
      <c r="AM480" s="567" t="s">
        <v>125</v>
      </c>
      <c r="AN480" s="602"/>
      <c r="AO480" s="602"/>
      <c r="AP480" s="603"/>
      <c r="AR480" s="681">
        <v>72</v>
      </c>
      <c r="AS480" s="686"/>
      <c r="AT480" s="484">
        <v>50</v>
      </c>
      <c r="AU480" s="484">
        <v>10</v>
      </c>
      <c r="AV480" s="203">
        <f>AR480/AV$479</f>
        <v>0.18274111675126903</v>
      </c>
      <c r="AW480" s="239">
        <f>AVERAGE(AV480,AX480,AY480)*AW$479</f>
        <v>53.889498924945237</v>
      </c>
      <c r="AX480" s="203">
        <f t="shared" ref="AX480:AY483" si="188">AT480/AX$479</f>
        <v>0.13440860215053763</v>
      </c>
      <c r="AY480" s="203">
        <f t="shared" si="188"/>
        <v>5.8823529411764705E-2</v>
      </c>
      <c r="AZ480" s="235"/>
    </row>
    <row r="481" spans="1:52">
      <c r="A481" s="152"/>
      <c r="M481" s="181">
        <f>SUM(E479:O479)</f>
        <v>20.399999999999999</v>
      </c>
      <c r="N481" s="181" t="s">
        <v>260</v>
      </c>
      <c r="O481" s="181"/>
      <c r="T481" s="206" t="s">
        <v>248</v>
      </c>
      <c r="U481" s="74"/>
      <c r="V481" s="74"/>
      <c r="W481" s="74"/>
      <c r="X481" s="520">
        <f>SUM(Z481,AB481)/SUM(Z481:AC481)</f>
        <v>0.61600810536980755</v>
      </c>
      <c r="Y481" s="520">
        <f>SUM(AA481,AC481)/SUM(Z481:AC481)</f>
        <v>0.38399189463019251</v>
      </c>
      <c r="Z481" s="522">
        <f>SUM(T465:T466)</f>
        <v>590</v>
      </c>
      <c r="AA481" s="522">
        <f>SUM(T468:T477)</f>
        <v>376</v>
      </c>
      <c r="AB481" s="522">
        <v>18</v>
      </c>
      <c r="AC481" s="522">
        <v>3</v>
      </c>
      <c r="AD481" s="523" t="s">
        <v>142</v>
      </c>
      <c r="AE481" s="523"/>
      <c r="AF481" s="523"/>
      <c r="AG481" s="627">
        <f t="shared" si="181"/>
        <v>0</v>
      </c>
      <c r="AH481" s="626">
        <f t="shared" si="182"/>
        <v>0</v>
      </c>
      <c r="AI481" s="687">
        <f t="shared" si="183"/>
        <v>56.625375252442552</v>
      </c>
      <c r="AJ481" s="626">
        <f t="shared" si="184"/>
        <v>3.5065909326230181E-2</v>
      </c>
      <c r="AK481" s="640">
        <f t="shared" si="185"/>
        <v>56.625375252442552</v>
      </c>
      <c r="AL481" s="626">
        <f t="shared" si="186"/>
        <v>1.9333807119347495E-2</v>
      </c>
      <c r="AM481" s="560" t="s">
        <v>126</v>
      </c>
      <c r="AN481" s="463"/>
      <c r="AO481" s="463"/>
      <c r="AP481" s="464"/>
      <c r="AR481" s="683">
        <v>8</v>
      </c>
      <c r="AS481" s="686"/>
      <c r="AT481" s="485">
        <v>33</v>
      </c>
      <c r="AU481" s="485">
        <v>0</v>
      </c>
      <c r="AV481" s="203">
        <f>AR481/AV$479</f>
        <v>2.030456852791878E-2</v>
      </c>
      <c r="AW481" s="239">
        <f>AVERAGE(AV481,AX481,AY481)*AW$479</f>
        <v>15.625375252442554</v>
      </c>
      <c r="AX481" s="203">
        <f t="shared" si="188"/>
        <v>8.8709677419354843E-2</v>
      </c>
      <c r="AY481" s="203">
        <f t="shared" si="188"/>
        <v>0</v>
      </c>
      <c r="AZ481" s="235"/>
    </row>
    <row r="482" spans="1:52">
      <c r="A482" s="152" t="s">
        <v>276</v>
      </c>
      <c r="M482" s="181"/>
      <c r="N482" s="181" t="s">
        <v>265</v>
      </c>
      <c r="O482" s="181"/>
      <c r="T482" s="208" t="s">
        <v>266</v>
      </c>
      <c r="U482" s="64"/>
      <c r="V482" s="64"/>
      <c r="W482" s="64"/>
      <c r="X482" s="520">
        <f>SUM(Z482,AB482)/SUM(Z482:AC482)</f>
        <v>0.96180555555555558</v>
      </c>
      <c r="Y482" s="520">
        <f>SUM(AA482,AC482)/SUM(Z482:AC482)</f>
        <v>3.8194444444444448E-2</v>
      </c>
      <c r="Z482" s="522">
        <f>SUM(V465:V468)</f>
        <v>277</v>
      </c>
      <c r="AA482" s="522">
        <f>SUM(V469:V477)</f>
        <v>11</v>
      </c>
      <c r="AB482" s="522">
        <v>0</v>
      </c>
      <c r="AC482" s="522">
        <v>0</v>
      </c>
      <c r="AD482" s="523" t="s">
        <v>144</v>
      </c>
      <c r="AE482" s="523"/>
      <c r="AF482" s="523"/>
      <c r="AG482" s="627">
        <f t="shared" si="181"/>
        <v>0</v>
      </c>
      <c r="AH482" s="626">
        <f t="shared" si="182"/>
        <v>0</v>
      </c>
      <c r="AI482" s="687">
        <f t="shared" si="183"/>
        <v>81.159750784217408</v>
      </c>
      <c r="AJ482" s="626">
        <f t="shared" si="184"/>
        <v>5.0259101140632985E-2</v>
      </c>
      <c r="AK482" s="640">
        <f t="shared" si="185"/>
        <v>92.159750784217408</v>
      </c>
      <c r="AL482" s="626">
        <f t="shared" si="186"/>
        <v>3.1466437756672259E-2</v>
      </c>
      <c r="AM482" s="560" t="s">
        <v>127</v>
      </c>
      <c r="AN482" s="463"/>
      <c r="AO482" s="463"/>
      <c r="AP482" s="464"/>
      <c r="AR482" s="683">
        <v>7</v>
      </c>
      <c r="AS482" s="686"/>
      <c r="AT482" s="485">
        <v>45</v>
      </c>
      <c r="AU482" s="485">
        <v>11</v>
      </c>
      <c r="AV482" s="203">
        <f>AR482/AV$479</f>
        <v>1.7766497461928935E-2</v>
      </c>
      <c r="AW482" s="239">
        <f>AVERAGE(AV482,AX482,AY482)*AW$479</f>
        <v>29.159750784217405</v>
      </c>
      <c r="AX482" s="203">
        <f t="shared" si="188"/>
        <v>0.12096774193548387</v>
      </c>
      <c r="AY482" s="203">
        <f t="shared" si="188"/>
        <v>6.4705882352941183E-2</v>
      </c>
      <c r="AZ482" s="235"/>
    </row>
    <row r="483" spans="1:52">
      <c r="A483" s="152" t="s">
        <v>277</v>
      </c>
      <c r="M483" s="181">
        <f>SUM(M481:M482)</f>
        <v>20.399999999999999</v>
      </c>
      <c r="N483" s="181" t="s">
        <v>267</v>
      </c>
      <c r="O483" s="181"/>
      <c r="T483" s="667" t="s">
        <v>268</v>
      </c>
      <c r="U483" s="666"/>
      <c r="V483" s="666"/>
      <c r="W483" s="666"/>
      <c r="X483" s="520">
        <f>SUM(Z483,AB483)/SUM(Z483:AC483)</f>
        <v>0.34743474347434744</v>
      </c>
      <c r="Y483" s="520">
        <f>SUM(AA483,AC483)/SUM(Z483:AC483)</f>
        <v>0.65256525652565256</v>
      </c>
      <c r="Z483" s="522">
        <f>SUM(Z465:Z466)</f>
        <v>278</v>
      </c>
      <c r="AA483" s="607">
        <f>SUM(Z468:Z477)</f>
        <v>704</v>
      </c>
      <c r="AB483" s="522">
        <v>108</v>
      </c>
      <c r="AC483" s="522">
        <v>21</v>
      </c>
      <c r="AD483" s="652"/>
      <c r="AE483" s="652"/>
      <c r="AF483" s="652"/>
      <c r="AG483" s="627">
        <f t="shared" si="181"/>
        <v>0</v>
      </c>
      <c r="AH483" s="626">
        <f t="shared" si="182"/>
        <v>0</v>
      </c>
      <c r="AI483" s="687">
        <f t="shared" si="183"/>
        <v>35.99640667358041</v>
      </c>
      <c r="AJ483" s="626">
        <f t="shared" si="184"/>
        <v>2.2291185300912071E-2</v>
      </c>
      <c r="AK483" s="640">
        <f t="shared" si="185"/>
        <v>35.99640667358041</v>
      </c>
      <c r="AL483" s="626">
        <f t="shared" si="186"/>
        <v>1.2290383604770491E-2</v>
      </c>
      <c r="AM483" s="560" t="s">
        <v>128</v>
      </c>
      <c r="AN483" s="463"/>
      <c r="AO483" s="463"/>
      <c r="AP483" s="464"/>
      <c r="AR483" s="683">
        <v>1</v>
      </c>
      <c r="AS483" s="686"/>
      <c r="AT483" s="485">
        <v>25</v>
      </c>
      <c r="AU483" s="485">
        <v>0</v>
      </c>
      <c r="AV483" s="203">
        <f>AR483/AV$479</f>
        <v>2.5380710659898475E-3</v>
      </c>
      <c r="AW483" s="239">
        <f>AVERAGE(AV483,AX483,AY483)*AW$479</f>
        <v>9.9964066735804078</v>
      </c>
      <c r="AX483" s="203">
        <f t="shared" si="188"/>
        <v>6.7204301075268813E-2</v>
      </c>
      <c r="AY483" s="203">
        <f t="shared" si="188"/>
        <v>0</v>
      </c>
      <c r="AZ483" s="235"/>
    </row>
    <row r="484" spans="1:52" ht="13.5" thickBot="1">
      <c r="A484" s="152" t="s">
        <v>278</v>
      </c>
      <c r="O484" s="221">
        <f>SUM(O465:O474)</f>
        <v>553</v>
      </c>
      <c r="T484" s="222" t="s">
        <v>279</v>
      </c>
      <c r="U484" s="205"/>
      <c r="V484" s="205"/>
      <c r="W484" s="205"/>
      <c r="AC484" s="10"/>
      <c r="AD484" s="10"/>
      <c r="AG484" s="627">
        <f t="shared" si="181"/>
        <v>0</v>
      </c>
      <c r="AH484" s="626">
        <f t="shared" si="182"/>
        <v>0</v>
      </c>
      <c r="AI484" s="687">
        <f t="shared" si="183"/>
        <v>4.155913978494624</v>
      </c>
      <c r="AJ484" s="626">
        <f t="shared" si="184"/>
        <v>2.5735971212167614E-3</v>
      </c>
      <c r="AK484" s="640">
        <f t="shared" si="185"/>
        <v>4.155913978494624</v>
      </c>
      <c r="AL484" s="626">
        <f t="shared" si="186"/>
        <v>1.418968773391912E-3</v>
      </c>
      <c r="AM484" s="570" t="s">
        <v>129</v>
      </c>
      <c r="AN484" s="604"/>
      <c r="AO484" s="604"/>
      <c r="AP484" s="605"/>
      <c r="AR484" s="683">
        <v>0</v>
      </c>
      <c r="AS484" s="686"/>
      <c r="AT484" s="485">
        <v>3</v>
      </c>
      <c r="AU484" s="485" t="s">
        <v>123</v>
      </c>
      <c r="AV484" s="203">
        <f>AR484/AV$479</f>
        <v>0</v>
      </c>
      <c r="AW484" s="239">
        <f>AVERAGE(AV484,AX484,AY484)*AW$479</f>
        <v>1.1559139784946235</v>
      </c>
      <c r="AX484" s="203">
        <f>AT484/AX$479</f>
        <v>8.0645161290322578E-3</v>
      </c>
      <c r="AY484" s="203">
        <v>0</v>
      </c>
      <c r="AZ484" s="235"/>
    </row>
    <row r="485" spans="1:52" ht="13.5" thickBot="1">
      <c r="A485" s="223" t="s">
        <v>280</v>
      </c>
      <c r="B485" s="224"/>
      <c r="C485" s="224"/>
      <c r="D485" s="224"/>
      <c r="E485" s="224"/>
      <c r="F485" s="224"/>
      <c r="G485" s="224"/>
      <c r="H485" s="224"/>
      <c r="I485" s="224"/>
      <c r="J485" s="224"/>
      <c r="K485" s="224"/>
      <c r="L485" s="221"/>
      <c r="M485" s="221"/>
      <c r="N485" s="221"/>
      <c r="O485" s="225">
        <f>AVERAGE((SUM(P475:P477)/P478),(SUM(S475:S477)/S478))</f>
        <v>2.349019607843137E-2</v>
      </c>
      <c r="AG485" s="51">
        <f t="shared" ref="AG485:AL485" si="189">SUM(AG472:AG484)</f>
        <v>44</v>
      </c>
      <c r="AH485" s="52">
        <f t="shared" si="189"/>
        <v>0.99999999999999989</v>
      </c>
      <c r="AI485" s="51">
        <f t="shared" si="189"/>
        <v>1614.8269456136804</v>
      </c>
      <c r="AJ485" s="52">
        <f t="shared" si="189"/>
        <v>1</v>
      </c>
      <c r="AK485" s="51">
        <f t="shared" si="189"/>
        <v>2928.8269456136804</v>
      </c>
      <c r="AL485" s="242">
        <f t="shared" si="189"/>
        <v>0.99999999999999989</v>
      </c>
      <c r="AM485" s="146"/>
      <c r="AN485" s="147"/>
      <c r="AO485" s="147"/>
      <c r="AP485" s="147"/>
      <c r="AR485" s="243">
        <f>SUM(AR472:AR484)</f>
        <v>482</v>
      </c>
      <c r="AS485" s="49">
        <f>SUM(AS472:AS484)</f>
        <v>430</v>
      </c>
      <c r="AT485" s="49">
        <f>SUM(AT472:AT484)</f>
        <v>528</v>
      </c>
      <c r="AU485" s="49">
        <f>SUM(AU472:AU484)</f>
        <v>191</v>
      </c>
      <c r="AV485" s="244"/>
      <c r="AW485" s="238" t="s">
        <v>281</v>
      </c>
      <c r="AX485" s="244"/>
      <c r="AY485" s="244"/>
      <c r="AZ485" s="245"/>
    </row>
    <row r="486" spans="1:52">
      <c r="L486" s="221"/>
      <c r="M486" s="221" t="s">
        <v>282</v>
      </c>
      <c r="N486" s="221"/>
      <c r="O486" s="227">
        <f>(O484/(1-O485))-O484</f>
        <v>13.302558130195621</v>
      </c>
      <c r="AG486" s="517" t="s">
        <v>245</v>
      </c>
      <c r="AH486" s="517" t="s">
        <v>246</v>
      </c>
      <c r="AI486" s="664" t="s">
        <v>131</v>
      </c>
      <c r="AJ486" s="664" t="s">
        <v>132</v>
      </c>
      <c r="AK486" s="647" t="s">
        <v>133</v>
      </c>
      <c r="AL486" s="648" t="s">
        <v>133</v>
      </c>
      <c r="AM486" s="649" t="s">
        <v>134</v>
      </c>
      <c r="AN486" s="649"/>
      <c r="AO486" s="649"/>
      <c r="AP486" s="650"/>
    </row>
    <row r="487" spans="1:52">
      <c r="O487" s="228"/>
      <c r="AG487" s="666"/>
      <c r="AH487" s="666"/>
      <c r="AI487" s="688" t="s">
        <v>138</v>
      </c>
      <c r="AJ487" s="688" t="s">
        <v>139</v>
      </c>
      <c r="AK487" s="689" t="s">
        <v>138</v>
      </c>
      <c r="AL487" s="690" t="s">
        <v>139</v>
      </c>
      <c r="AM487" s="193" t="s">
        <v>140</v>
      </c>
      <c r="AN487" s="194"/>
      <c r="AO487" s="194"/>
      <c r="AP487" s="195"/>
    </row>
    <row r="488" spans="1:52" ht="27" thickBot="1">
      <c r="A488" s="5" t="s">
        <v>283</v>
      </c>
      <c r="B488" s="5"/>
      <c r="C488" s="6"/>
      <c r="D488" s="6"/>
      <c r="E488" s="7"/>
      <c r="F488" s="7"/>
      <c r="G488" s="7"/>
      <c r="H488" s="7"/>
      <c r="I488" s="7"/>
      <c r="J488" s="7"/>
      <c r="K488" s="7"/>
      <c r="AE488" s="7"/>
      <c r="AF488" s="7"/>
      <c r="AG488" s="520" t="e">
        <f>SUM(AI488,AK488)/SUM(AI462:AK462)</f>
        <v>#DIV/0!</v>
      </c>
      <c r="AH488" s="520" t="e">
        <f>SUM(AJ488,AL488)/SUM(AI462:AK462)</f>
        <v>#DIV/0!</v>
      </c>
      <c r="AI488" s="522">
        <f>SUM(AC551:AC552)</f>
        <v>401</v>
      </c>
      <c r="AJ488" s="522">
        <f>SUM(AC554:AC563)</f>
        <v>30</v>
      </c>
      <c r="AK488" s="522">
        <f>AC553-AL488</f>
        <v>21</v>
      </c>
      <c r="AL488" s="192">
        <v>6</v>
      </c>
      <c r="AM488" s="226" t="s">
        <v>142</v>
      </c>
      <c r="AN488" s="226"/>
      <c r="AO488" s="226"/>
      <c r="AP488" s="196"/>
    </row>
    <row r="489" spans="1:52" ht="13.5" thickBot="1">
      <c r="A489" s="11" t="s">
        <v>95</v>
      </c>
      <c r="B489" s="11"/>
      <c r="C489" s="7"/>
      <c r="D489" s="7"/>
      <c r="E489" s="7"/>
      <c r="F489" s="7"/>
      <c r="G489" s="7"/>
      <c r="H489" s="7"/>
      <c r="I489" s="7"/>
      <c r="J489" s="7"/>
      <c r="K489" s="7"/>
      <c r="AE489" s="7"/>
      <c r="AF489" s="7"/>
      <c r="AG489" s="520">
        <v>1</v>
      </c>
      <c r="AH489" s="520">
        <v>0</v>
      </c>
      <c r="AI489" s="522">
        <f>SUM(AE551:AE554)</f>
        <v>621</v>
      </c>
      <c r="AJ489" s="522">
        <f>SUM(AE556:AE563)</f>
        <v>0</v>
      </c>
      <c r="AK489" s="522">
        <f>AE555-AL489</f>
        <v>0</v>
      </c>
      <c r="AL489" s="192">
        <v>0</v>
      </c>
      <c r="AM489" s="226" t="s">
        <v>144</v>
      </c>
      <c r="AN489" s="226"/>
      <c r="AO489" s="226"/>
      <c r="AP489" s="196"/>
    </row>
    <row r="490" spans="1:52" ht="13.5" thickTop="1">
      <c r="A490" s="12" t="s">
        <v>72</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280"/>
      <c r="R490" s="280"/>
      <c r="S490" s="15">
        <v>2006</v>
      </c>
      <c r="T490" s="16"/>
      <c r="U490" s="16"/>
      <c r="V490" s="17"/>
      <c r="W490" s="17"/>
      <c r="X490" s="17"/>
      <c r="Y490" s="17"/>
      <c r="Z490" s="18"/>
      <c r="AA490" s="19"/>
      <c r="AB490" s="19"/>
      <c r="AC490" s="19"/>
      <c r="AD490" s="20"/>
      <c r="AE490" s="20"/>
      <c r="AF490" s="21"/>
      <c r="AG490" s="520" t="e">
        <f>SUM(AI490,AK490)/SUM(AI464:AL464)</f>
        <v>#DIV/0!</v>
      </c>
      <c r="AH490" s="520" t="e">
        <f>SUM(AJ490,AL490)/SUM(AI464:AL464)</f>
        <v>#DIV/0!</v>
      </c>
      <c r="AI490" s="522">
        <f>SUM(AI472:AI473)</f>
        <v>230</v>
      </c>
      <c r="AJ490" s="607">
        <f>SUM(AI475:AI484)</f>
        <v>1292.8269456136804</v>
      </c>
      <c r="AK490" s="522">
        <f>AI474-AL490</f>
        <v>81</v>
      </c>
      <c r="AL490" s="690">
        <v>11</v>
      </c>
      <c r="AM490" s="676"/>
      <c r="AN490" s="676"/>
      <c r="AO490" s="676"/>
      <c r="AP490" s="653"/>
    </row>
    <row r="491" spans="1:52">
      <c r="A491" s="456" t="s">
        <v>96</v>
      </c>
      <c r="B491" s="462" t="s">
        <v>160</v>
      </c>
      <c r="C491" s="462" t="s">
        <v>253</v>
      </c>
      <c r="D491" s="462" t="s">
        <v>253</v>
      </c>
      <c r="E491" s="462" t="s">
        <v>253</v>
      </c>
      <c r="F491" s="462" t="s">
        <v>253</v>
      </c>
      <c r="G491" s="462" t="s">
        <v>253</v>
      </c>
      <c r="H491" s="462" t="s">
        <v>253</v>
      </c>
      <c r="I491" s="462" t="s">
        <v>253</v>
      </c>
      <c r="J491" s="462" t="s">
        <v>253</v>
      </c>
      <c r="K491" s="462" t="s">
        <v>253</v>
      </c>
      <c r="L491" s="462" t="s">
        <v>160</v>
      </c>
      <c r="M491" s="462" t="s">
        <v>160</v>
      </c>
      <c r="N491" s="462" t="s">
        <v>160</v>
      </c>
      <c r="O491" s="462" t="s">
        <v>160</v>
      </c>
      <c r="P491" s="462" t="s">
        <v>160</v>
      </c>
      <c r="Q491" s="460"/>
      <c r="R491" s="460"/>
      <c r="S491" s="458"/>
      <c r="T491" s="459"/>
      <c r="U491" s="459"/>
      <c r="V491" s="460"/>
      <c r="W491" s="460"/>
      <c r="X491" s="460"/>
      <c r="Y491" s="460"/>
      <c r="Z491" s="461"/>
      <c r="AA491" s="462"/>
      <c r="AB491" s="462"/>
      <c r="AC491" s="462"/>
      <c r="AD491" s="463"/>
      <c r="AE491" s="463"/>
      <c r="AF491" s="464"/>
    </row>
    <row r="492" spans="1:52">
      <c r="A492" s="456" t="s">
        <v>99</v>
      </c>
      <c r="B492" s="462" t="s">
        <v>161</v>
      </c>
      <c r="C492" s="462" t="s">
        <v>161</v>
      </c>
      <c r="D492" s="462" t="s">
        <v>161</v>
      </c>
      <c r="E492" s="462" t="s">
        <v>161</v>
      </c>
      <c r="F492" s="462" t="s">
        <v>100</v>
      </c>
      <c r="G492" s="462" t="s">
        <v>186</v>
      </c>
      <c r="H492" s="462" t="s">
        <v>100</v>
      </c>
      <c r="I492" s="462" t="s">
        <v>100</v>
      </c>
      <c r="J492" s="462" t="s">
        <v>100</v>
      </c>
      <c r="K492" s="462" t="s">
        <v>100</v>
      </c>
      <c r="L492" s="462" t="s">
        <v>100</v>
      </c>
      <c r="M492" s="462" t="s">
        <v>243</v>
      </c>
      <c r="N492" s="462" t="s">
        <v>243</v>
      </c>
      <c r="O492" s="462" t="s">
        <v>100</v>
      </c>
      <c r="P492" s="462" t="s">
        <v>161</v>
      </c>
      <c r="Q492" s="460"/>
      <c r="R492" s="460"/>
      <c r="S492" s="465" t="s">
        <v>103</v>
      </c>
      <c r="T492" s="459"/>
      <c r="U492" s="460"/>
      <c r="V492" s="460"/>
      <c r="W492" s="460"/>
      <c r="X492" s="460"/>
      <c r="Y492" s="460"/>
      <c r="Z492" s="461"/>
      <c r="AA492" s="462"/>
      <c r="AB492" s="462"/>
      <c r="AC492" s="463"/>
      <c r="AD492" s="463"/>
      <c r="AE492" s="463"/>
      <c r="AF492" s="464"/>
      <c r="AI492" s="199"/>
      <c r="AJ492" s="199"/>
    </row>
    <row r="493" spans="1:52" ht="13.5" thickBot="1">
      <c r="A493" s="472" t="s">
        <v>232</v>
      </c>
      <c r="B493" s="553">
        <v>5877</v>
      </c>
      <c r="C493" s="553">
        <v>13843</v>
      </c>
      <c r="D493" s="553">
        <v>13991</v>
      </c>
      <c r="E493" s="553">
        <v>14348</v>
      </c>
      <c r="F493" s="553">
        <v>13599</v>
      </c>
      <c r="G493" s="553">
        <v>13458</v>
      </c>
      <c r="H493" s="553">
        <v>14481</v>
      </c>
      <c r="I493" s="553">
        <v>14838</v>
      </c>
      <c r="J493" s="553">
        <v>11223</v>
      </c>
      <c r="K493" s="553">
        <v>9461</v>
      </c>
      <c r="L493" s="553">
        <v>6632</v>
      </c>
      <c r="M493" s="553">
        <v>5647</v>
      </c>
      <c r="N493" s="553">
        <v>5631</v>
      </c>
      <c r="O493" s="553">
        <v>5493</v>
      </c>
      <c r="P493" s="553">
        <v>5540</v>
      </c>
      <c r="Q493" s="290"/>
      <c r="R493" s="290"/>
      <c r="S493" s="22" t="s">
        <v>105</v>
      </c>
      <c r="T493" s="623"/>
      <c r="U493" s="573"/>
      <c r="V493" s="573"/>
      <c r="W493" s="573"/>
      <c r="X493" s="573"/>
      <c r="Y493" s="574"/>
      <c r="Z493" s="575"/>
      <c r="AA493" s="576"/>
      <c r="AB493" s="576"/>
      <c r="AC493" s="577"/>
      <c r="AD493" s="463"/>
      <c r="AE493" s="463"/>
      <c r="AF493" s="464"/>
    </row>
    <row r="494" spans="1:52" ht="14.25" thickTop="1" thickBot="1">
      <c r="A494" s="217" t="s">
        <v>106</v>
      </c>
      <c r="B494" s="218" t="s">
        <v>108</v>
      </c>
      <c r="C494" s="556" t="s">
        <v>107</v>
      </c>
      <c r="D494" s="556" t="s">
        <v>107</v>
      </c>
      <c r="E494" s="556" t="s">
        <v>107</v>
      </c>
      <c r="F494" s="556" t="s">
        <v>107</v>
      </c>
      <c r="G494" s="556" t="s">
        <v>107</v>
      </c>
      <c r="H494" s="233" t="s">
        <v>107</v>
      </c>
      <c r="I494" s="218" t="s">
        <v>107</v>
      </c>
      <c r="J494" s="218" t="s">
        <v>153</v>
      </c>
      <c r="K494" s="218" t="s">
        <v>153</v>
      </c>
      <c r="L494" s="218" t="s">
        <v>113</v>
      </c>
      <c r="M494" s="218" t="s">
        <v>113</v>
      </c>
      <c r="N494" s="218" t="s">
        <v>113</v>
      </c>
      <c r="O494" s="218" t="s">
        <v>113</v>
      </c>
      <c r="P494" s="218" t="s">
        <v>187</v>
      </c>
      <c r="Q494" s="291"/>
      <c r="R494" s="291"/>
      <c r="S494" s="90" t="s">
        <v>108</v>
      </c>
      <c r="T494" s="91" t="s">
        <v>109</v>
      </c>
      <c r="U494" s="179" t="s">
        <v>110</v>
      </c>
      <c r="V494" s="91" t="s">
        <v>111</v>
      </c>
      <c r="W494" s="179" t="s">
        <v>112</v>
      </c>
      <c r="X494" s="180" t="s">
        <v>111</v>
      </c>
      <c r="Y494" s="90" t="s">
        <v>113</v>
      </c>
      <c r="Z494" s="91" t="s">
        <v>109</v>
      </c>
      <c r="AA494" s="136" t="s">
        <v>114</v>
      </c>
      <c r="AB494" s="91" t="s">
        <v>111</v>
      </c>
      <c r="AC494" s="584"/>
      <c r="AD494" s="463"/>
      <c r="AE494" s="463"/>
      <c r="AF494" s="464"/>
      <c r="AG494" s="19"/>
      <c r="AH494" s="19"/>
      <c r="AI494" s="20"/>
      <c r="AJ494" s="20"/>
      <c r="AK494" s="21"/>
    </row>
    <row r="495" spans="1:52">
      <c r="A495" s="26" t="s">
        <v>115</v>
      </c>
      <c r="B495" s="484">
        <v>0</v>
      </c>
      <c r="C495" s="484">
        <v>0</v>
      </c>
      <c r="D495" s="484">
        <v>0</v>
      </c>
      <c r="E495" s="484">
        <v>0</v>
      </c>
      <c r="F495" s="484">
        <v>77</v>
      </c>
      <c r="G495" s="484">
        <v>54</v>
      </c>
      <c r="H495" s="484">
        <v>53</v>
      </c>
      <c r="I495" s="484">
        <v>66</v>
      </c>
      <c r="J495" s="484">
        <v>0</v>
      </c>
      <c r="K495" s="484">
        <v>0</v>
      </c>
      <c r="L495" s="484">
        <v>0</v>
      </c>
      <c r="M495" s="691">
        <v>7</v>
      </c>
      <c r="N495" s="691">
        <v>83</v>
      </c>
      <c r="O495" s="484">
        <v>212</v>
      </c>
      <c r="P495" s="692">
        <v>340</v>
      </c>
      <c r="Q495" s="693"/>
      <c r="R495" s="693"/>
      <c r="S495" s="627">
        <f t="shared" ref="S495:S507" si="190">SUM(B495,Y522)</f>
        <v>146</v>
      </c>
      <c r="T495" s="654">
        <f t="shared" ref="T495:T507" si="191">S495/S$508</f>
        <v>0.35351089588377727</v>
      </c>
      <c r="U495" s="627">
        <f t="shared" ref="U495:U507" si="192">SUM(C495:I495)</f>
        <v>250</v>
      </c>
      <c r="V495" s="626">
        <f t="shared" ref="V495:V507" si="193">U495/U$508</f>
        <v>0.34867503486750351</v>
      </c>
      <c r="W495" s="627">
        <f t="shared" ref="W495:W507" si="194">SUM(J495:K495)</f>
        <v>0</v>
      </c>
      <c r="X495" s="626">
        <f t="shared" ref="X495:X507" si="195">W495/W$508</f>
        <v>0</v>
      </c>
      <c r="Y495" s="627">
        <f t="shared" ref="Y495:Y507" si="196">SUM(L495:O495)</f>
        <v>302</v>
      </c>
      <c r="Z495" s="626">
        <f t="shared" ref="Z495:Z507" si="197">Y495/Y$508</f>
        <v>0.14252005663048609</v>
      </c>
      <c r="AA495" s="640">
        <f t="shared" ref="AA495:AA507" si="198">SUM(B495:O495)+Y522</f>
        <v>698</v>
      </c>
      <c r="AB495" s="626">
        <f t="shared" ref="AB495:AB507" si="199">AA495/AA$508</f>
        <v>0.21280487804878048</v>
      </c>
      <c r="AC495" s="560" t="s">
        <v>115</v>
      </c>
      <c r="AD495" s="463"/>
      <c r="AE495" s="463"/>
      <c r="AF495" s="464"/>
      <c r="AG495" s="462"/>
      <c r="AH495" s="462"/>
      <c r="AI495" s="463"/>
      <c r="AJ495" s="463"/>
      <c r="AK495" s="464"/>
    </row>
    <row r="496" spans="1:52">
      <c r="A496" s="493" t="s">
        <v>117</v>
      </c>
      <c r="B496" s="485">
        <v>5</v>
      </c>
      <c r="C496" s="485">
        <v>0</v>
      </c>
      <c r="D496" s="485">
        <v>13</v>
      </c>
      <c r="E496" s="485">
        <v>19</v>
      </c>
      <c r="F496" s="485">
        <v>105</v>
      </c>
      <c r="G496" s="485">
        <v>82</v>
      </c>
      <c r="H496" s="485">
        <v>51</v>
      </c>
      <c r="I496" s="485">
        <v>80</v>
      </c>
      <c r="J496" s="485">
        <v>16</v>
      </c>
      <c r="K496" s="485">
        <v>2</v>
      </c>
      <c r="L496" s="485">
        <v>0</v>
      </c>
      <c r="M496" s="694">
        <v>26</v>
      </c>
      <c r="N496" s="694">
        <v>66</v>
      </c>
      <c r="O496" s="485">
        <v>41</v>
      </c>
      <c r="P496" s="695">
        <v>9</v>
      </c>
      <c r="Q496" s="696"/>
      <c r="R496" s="696"/>
      <c r="S496" s="627">
        <f t="shared" si="190"/>
        <v>5</v>
      </c>
      <c r="T496" s="654">
        <f t="shared" si="191"/>
        <v>1.2106537530266344E-2</v>
      </c>
      <c r="U496" s="627">
        <f t="shared" si="192"/>
        <v>350</v>
      </c>
      <c r="V496" s="626">
        <f t="shared" si="193"/>
        <v>0.48814504881450488</v>
      </c>
      <c r="W496" s="627">
        <f t="shared" si="194"/>
        <v>18</v>
      </c>
      <c r="X496" s="626">
        <f t="shared" si="195"/>
        <v>0.58064516129032262</v>
      </c>
      <c r="Y496" s="627">
        <f t="shared" si="196"/>
        <v>133</v>
      </c>
      <c r="Z496" s="626">
        <f t="shared" si="197"/>
        <v>6.276545540349221E-2</v>
      </c>
      <c r="AA496" s="640">
        <f t="shared" si="198"/>
        <v>506</v>
      </c>
      <c r="AB496" s="626">
        <f t="shared" si="199"/>
        <v>0.15426829268292683</v>
      </c>
      <c r="AC496" s="560" t="s">
        <v>117</v>
      </c>
      <c r="AD496" s="463"/>
      <c r="AE496" s="463"/>
      <c r="AF496" s="464"/>
      <c r="AG496" s="462"/>
      <c r="AH496" s="463"/>
      <c r="AI496" s="463"/>
      <c r="AJ496" s="463"/>
      <c r="AK496" s="464"/>
    </row>
    <row r="497" spans="1:37" ht="13.5" thickBot="1">
      <c r="A497" s="493" t="s">
        <v>118</v>
      </c>
      <c r="B497" s="485">
        <v>0</v>
      </c>
      <c r="C497" s="485">
        <v>0</v>
      </c>
      <c r="D497" s="485">
        <v>0</v>
      </c>
      <c r="E497" s="485">
        <v>0</v>
      </c>
      <c r="F497" s="485">
        <v>46</v>
      </c>
      <c r="G497" s="485">
        <v>29</v>
      </c>
      <c r="H497" s="485">
        <v>20</v>
      </c>
      <c r="I497" s="485">
        <v>20</v>
      </c>
      <c r="J497" s="485">
        <v>5</v>
      </c>
      <c r="K497" s="485">
        <v>3</v>
      </c>
      <c r="L497" s="485">
        <v>7</v>
      </c>
      <c r="M497" s="694">
        <v>34</v>
      </c>
      <c r="N497" s="694">
        <v>81</v>
      </c>
      <c r="O497" s="485">
        <v>93</v>
      </c>
      <c r="P497" s="695">
        <v>13</v>
      </c>
      <c r="Q497" s="696"/>
      <c r="R497" s="696"/>
      <c r="S497" s="627">
        <f t="shared" si="190"/>
        <v>6</v>
      </c>
      <c r="T497" s="654">
        <f t="shared" si="191"/>
        <v>1.4527845036319613E-2</v>
      </c>
      <c r="U497" s="627">
        <f t="shared" si="192"/>
        <v>115</v>
      </c>
      <c r="V497" s="626">
        <f t="shared" si="193"/>
        <v>0.16039051603905161</v>
      </c>
      <c r="W497" s="627">
        <f t="shared" si="194"/>
        <v>8</v>
      </c>
      <c r="X497" s="626">
        <f t="shared" si="195"/>
        <v>0.25806451612903225</v>
      </c>
      <c r="Y497" s="627">
        <f t="shared" si="196"/>
        <v>215</v>
      </c>
      <c r="Z497" s="626">
        <f t="shared" si="197"/>
        <v>0.10146295422369042</v>
      </c>
      <c r="AA497" s="640">
        <f t="shared" si="198"/>
        <v>344</v>
      </c>
      <c r="AB497" s="626">
        <f t="shared" si="199"/>
        <v>0.1048780487804878</v>
      </c>
      <c r="AC497" s="561" t="s">
        <v>118</v>
      </c>
      <c r="AD497" s="463"/>
      <c r="AE497" s="463"/>
      <c r="AF497" s="464"/>
      <c r="AG497" s="576"/>
      <c r="AH497" s="577"/>
      <c r="AI497" s="463"/>
      <c r="AJ497" s="463"/>
      <c r="AK497" s="464"/>
    </row>
    <row r="498" spans="1:37">
      <c r="A498" s="493" t="s">
        <v>119</v>
      </c>
      <c r="B498" s="485">
        <v>0</v>
      </c>
      <c r="C498" s="485">
        <v>0</v>
      </c>
      <c r="D498" s="485">
        <v>0</v>
      </c>
      <c r="E498" s="485">
        <v>0</v>
      </c>
      <c r="F498" s="485">
        <v>0</v>
      </c>
      <c r="G498" s="485">
        <v>0</v>
      </c>
      <c r="H498" s="485">
        <v>0</v>
      </c>
      <c r="I498" s="485">
        <v>0</v>
      </c>
      <c r="J498" s="485">
        <v>0</v>
      </c>
      <c r="K498" s="485">
        <v>1</v>
      </c>
      <c r="L498" s="485">
        <v>23</v>
      </c>
      <c r="M498" s="485">
        <v>111</v>
      </c>
      <c r="N498" s="485">
        <v>89</v>
      </c>
      <c r="O498" s="485">
        <v>108</v>
      </c>
      <c r="P498" s="695">
        <v>69</v>
      </c>
      <c r="Q498" s="696"/>
      <c r="R498" s="696"/>
      <c r="S498" s="627">
        <f t="shared" si="190"/>
        <v>88</v>
      </c>
      <c r="T498" s="654">
        <f t="shared" si="191"/>
        <v>0.21307506053268765</v>
      </c>
      <c r="U498" s="627">
        <f t="shared" si="192"/>
        <v>0</v>
      </c>
      <c r="V498" s="626">
        <f t="shared" si="193"/>
        <v>0</v>
      </c>
      <c r="W498" s="627">
        <f t="shared" si="194"/>
        <v>1</v>
      </c>
      <c r="X498" s="626">
        <f t="shared" si="195"/>
        <v>3.2258064516129031E-2</v>
      </c>
      <c r="Y498" s="627">
        <f t="shared" si="196"/>
        <v>331</v>
      </c>
      <c r="Z498" s="626">
        <f t="shared" si="197"/>
        <v>0.15620575743275131</v>
      </c>
      <c r="AA498" s="640">
        <f t="shared" si="198"/>
        <v>420</v>
      </c>
      <c r="AB498" s="626">
        <f t="shared" si="199"/>
        <v>0.12804878048780488</v>
      </c>
      <c r="AC498" s="561" t="s">
        <v>119</v>
      </c>
      <c r="AD498" s="463"/>
      <c r="AE498" s="463"/>
      <c r="AF498" s="464"/>
      <c r="AG498" s="91" t="s">
        <v>111</v>
      </c>
      <c r="AH498" s="584"/>
      <c r="AI498" s="463"/>
      <c r="AJ498" s="463"/>
      <c r="AK498" s="464"/>
    </row>
    <row r="499" spans="1:37">
      <c r="A499" s="493" t="s">
        <v>120</v>
      </c>
      <c r="B499" s="612">
        <v>0</v>
      </c>
      <c r="C499" s="485">
        <v>0</v>
      </c>
      <c r="D499" s="485">
        <v>0</v>
      </c>
      <c r="E499" s="485">
        <v>0</v>
      </c>
      <c r="F499" s="485">
        <v>0</v>
      </c>
      <c r="G499" s="485">
        <v>0</v>
      </c>
      <c r="H499" s="485">
        <v>0</v>
      </c>
      <c r="I499" s="485">
        <v>0</v>
      </c>
      <c r="J499" s="485">
        <v>0</v>
      </c>
      <c r="K499" s="485">
        <v>0</v>
      </c>
      <c r="L499" s="485">
        <v>11</v>
      </c>
      <c r="M499" s="485">
        <v>87</v>
      </c>
      <c r="N499" s="485">
        <v>57</v>
      </c>
      <c r="O499" s="485">
        <v>71</v>
      </c>
      <c r="P499" s="695">
        <v>40</v>
      </c>
      <c r="Q499" s="696"/>
      <c r="R499" s="696"/>
      <c r="S499" s="627">
        <f t="shared" si="190"/>
        <v>44</v>
      </c>
      <c r="T499" s="654">
        <f t="shared" si="191"/>
        <v>0.10653753026634383</v>
      </c>
      <c r="U499" s="627">
        <f t="shared" si="192"/>
        <v>0</v>
      </c>
      <c r="V499" s="626">
        <f t="shared" si="193"/>
        <v>0</v>
      </c>
      <c r="W499" s="627">
        <f t="shared" si="194"/>
        <v>0</v>
      </c>
      <c r="X499" s="626">
        <f t="shared" si="195"/>
        <v>0</v>
      </c>
      <c r="Y499" s="627">
        <f t="shared" si="196"/>
        <v>226</v>
      </c>
      <c r="Z499" s="626">
        <f t="shared" si="197"/>
        <v>0.10665408211420481</v>
      </c>
      <c r="AA499" s="640">
        <f t="shared" si="198"/>
        <v>270</v>
      </c>
      <c r="AB499" s="626">
        <f t="shared" si="199"/>
        <v>8.2317073170731711E-2</v>
      </c>
      <c r="AC499" s="561" t="s">
        <v>120</v>
      </c>
      <c r="AD499" s="463"/>
      <c r="AE499" s="463"/>
      <c r="AF499" s="464"/>
      <c r="AG499" s="626">
        <f t="shared" ref="AG499:AG511" si="200">AF578/AF$591</f>
        <v>0.51569506726457404</v>
      </c>
      <c r="AH499" s="560" t="s">
        <v>115</v>
      </c>
      <c r="AI499" s="463"/>
      <c r="AJ499" s="463"/>
      <c r="AK499" s="464"/>
    </row>
    <row r="500" spans="1:37">
      <c r="A500" s="493" t="s">
        <v>121</v>
      </c>
      <c r="B500" s="612">
        <v>0</v>
      </c>
      <c r="C500" s="485">
        <v>0</v>
      </c>
      <c r="D500" s="485">
        <v>0</v>
      </c>
      <c r="E500" s="485">
        <v>0</v>
      </c>
      <c r="F500" s="485">
        <v>0</v>
      </c>
      <c r="G500" s="485">
        <v>0</v>
      </c>
      <c r="H500" s="485">
        <v>0</v>
      </c>
      <c r="I500" s="485">
        <v>0</v>
      </c>
      <c r="J500" s="485">
        <v>0</v>
      </c>
      <c r="K500" s="485">
        <v>1</v>
      </c>
      <c r="L500" s="485">
        <v>26</v>
      </c>
      <c r="M500" s="485">
        <v>69</v>
      </c>
      <c r="N500" s="485">
        <v>48</v>
      </c>
      <c r="O500" s="485">
        <v>90</v>
      </c>
      <c r="P500" s="695">
        <v>35</v>
      </c>
      <c r="Q500" s="696"/>
      <c r="R500" s="696"/>
      <c r="S500" s="627">
        <f t="shared" si="190"/>
        <v>13</v>
      </c>
      <c r="T500" s="654">
        <f t="shared" si="191"/>
        <v>3.1476997578692496E-2</v>
      </c>
      <c r="U500" s="627">
        <f t="shared" si="192"/>
        <v>0</v>
      </c>
      <c r="V500" s="626">
        <f t="shared" si="193"/>
        <v>0</v>
      </c>
      <c r="W500" s="627">
        <f t="shared" si="194"/>
        <v>1</v>
      </c>
      <c r="X500" s="626">
        <f t="shared" si="195"/>
        <v>3.2258064516129031E-2</v>
      </c>
      <c r="Y500" s="627">
        <f t="shared" si="196"/>
        <v>233</v>
      </c>
      <c r="Z500" s="626">
        <f t="shared" si="197"/>
        <v>0.10995752713544124</v>
      </c>
      <c r="AA500" s="640">
        <f t="shared" si="198"/>
        <v>247</v>
      </c>
      <c r="AB500" s="626">
        <f t="shared" si="199"/>
        <v>7.5304878048780485E-2</v>
      </c>
      <c r="AC500" s="561" t="s">
        <v>121</v>
      </c>
      <c r="AD500" s="463"/>
      <c r="AE500" s="463"/>
      <c r="AF500" s="464"/>
      <c r="AG500" s="626">
        <f t="shared" si="200"/>
        <v>0.14275037369207771</v>
      </c>
      <c r="AH500" s="560" t="s">
        <v>117</v>
      </c>
      <c r="AI500" s="463"/>
      <c r="AJ500" s="463"/>
      <c r="AK500" s="464"/>
    </row>
    <row r="501" spans="1:37">
      <c r="A501" s="493" t="s">
        <v>122</v>
      </c>
      <c r="B501" s="612">
        <v>0</v>
      </c>
      <c r="C501" s="485">
        <v>0</v>
      </c>
      <c r="D501" s="485">
        <v>0</v>
      </c>
      <c r="E501" s="485">
        <v>0</v>
      </c>
      <c r="F501" s="485">
        <v>0</v>
      </c>
      <c r="G501" s="485">
        <v>0</v>
      </c>
      <c r="H501" s="485">
        <v>0</v>
      </c>
      <c r="I501" s="485">
        <v>0</v>
      </c>
      <c r="J501" s="485">
        <v>3</v>
      </c>
      <c r="K501" s="485">
        <v>0</v>
      </c>
      <c r="L501" s="485">
        <v>1</v>
      </c>
      <c r="M501" s="485">
        <v>62</v>
      </c>
      <c r="N501" s="485">
        <v>50</v>
      </c>
      <c r="O501" s="485">
        <v>65</v>
      </c>
      <c r="P501" s="695">
        <v>13</v>
      </c>
      <c r="Q501" s="696"/>
      <c r="R501" s="696"/>
      <c r="S501" s="627">
        <f t="shared" si="190"/>
        <v>5</v>
      </c>
      <c r="T501" s="654">
        <f t="shared" si="191"/>
        <v>1.2106537530266344E-2</v>
      </c>
      <c r="U501" s="627">
        <f t="shared" si="192"/>
        <v>0</v>
      </c>
      <c r="V501" s="626">
        <f t="shared" si="193"/>
        <v>0</v>
      </c>
      <c r="W501" s="627">
        <f t="shared" si="194"/>
        <v>3</v>
      </c>
      <c r="X501" s="626">
        <f t="shared" si="195"/>
        <v>9.6774193548387094E-2</v>
      </c>
      <c r="Y501" s="627">
        <f t="shared" si="196"/>
        <v>178</v>
      </c>
      <c r="Z501" s="626">
        <f t="shared" si="197"/>
        <v>8.4001887682869272E-2</v>
      </c>
      <c r="AA501" s="640">
        <f t="shared" si="198"/>
        <v>186</v>
      </c>
      <c r="AB501" s="626">
        <f t="shared" si="199"/>
        <v>5.6707317073170734E-2</v>
      </c>
      <c r="AC501" s="561" t="s">
        <v>122</v>
      </c>
      <c r="AD501" s="463"/>
      <c r="AE501" s="463"/>
      <c r="AF501" s="464"/>
      <c r="AG501" s="626">
        <f t="shared" si="200"/>
        <v>0.13976083707025411</v>
      </c>
      <c r="AH501" s="561" t="s">
        <v>118</v>
      </c>
      <c r="AI501" s="463"/>
      <c r="AJ501" s="463"/>
      <c r="AK501" s="464"/>
    </row>
    <row r="502" spans="1:37" ht="13.5" thickBot="1">
      <c r="A502" s="31" t="s">
        <v>124</v>
      </c>
      <c r="B502" s="497">
        <v>0</v>
      </c>
      <c r="C502" s="497">
        <v>0</v>
      </c>
      <c r="D502" s="497">
        <v>0</v>
      </c>
      <c r="E502" s="497">
        <v>0</v>
      </c>
      <c r="F502" s="497">
        <v>0</v>
      </c>
      <c r="G502" s="497">
        <v>0</v>
      </c>
      <c r="H502" s="497">
        <v>0</v>
      </c>
      <c r="I502" s="497">
        <v>0</v>
      </c>
      <c r="J502" s="497">
        <v>0</v>
      </c>
      <c r="K502" s="497">
        <v>0</v>
      </c>
      <c r="L502" s="497">
        <v>0</v>
      </c>
      <c r="M502" s="497">
        <v>57</v>
      </c>
      <c r="N502" s="497">
        <v>55</v>
      </c>
      <c r="O502" s="497">
        <v>49</v>
      </c>
      <c r="P502" s="697">
        <v>19</v>
      </c>
      <c r="Q502" s="698"/>
      <c r="R502" s="698"/>
      <c r="S502" s="170">
        <f t="shared" si="190"/>
        <v>5</v>
      </c>
      <c r="T502" s="190">
        <f t="shared" si="191"/>
        <v>1.2106537530266344E-2</v>
      </c>
      <c r="U502" s="170">
        <f t="shared" si="192"/>
        <v>0</v>
      </c>
      <c r="V502" s="169">
        <f t="shared" si="193"/>
        <v>0</v>
      </c>
      <c r="W502" s="170">
        <f t="shared" si="194"/>
        <v>0</v>
      </c>
      <c r="X502" s="169">
        <f t="shared" si="195"/>
        <v>0</v>
      </c>
      <c r="Y502" s="170">
        <f t="shared" si="196"/>
        <v>161</v>
      </c>
      <c r="Z502" s="169">
        <f t="shared" si="197"/>
        <v>7.5979235488437949E-2</v>
      </c>
      <c r="AA502" s="185">
        <f t="shared" si="198"/>
        <v>166</v>
      </c>
      <c r="AB502" s="169">
        <f t="shared" si="199"/>
        <v>5.0609756097560979E-2</v>
      </c>
      <c r="AC502" s="564" t="s">
        <v>124</v>
      </c>
      <c r="AD502" s="597"/>
      <c r="AE502" s="597"/>
      <c r="AF502" s="144"/>
      <c r="AG502" s="626">
        <f t="shared" si="200"/>
        <v>8.520179372197309E-2</v>
      </c>
      <c r="AH502" s="561" t="s">
        <v>119</v>
      </c>
      <c r="AI502" s="463"/>
      <c r="AJ502" s="463"/>
      <c r="AK502" s="464"/>
    </row>
    <row r="503" spans="1:37">
      <c r="A503" s="26" t="s">
        <v>125</v>
      </c>
      <c r="B503" s="172">
        <v>0</v>
      </c>
      <c r="C503" s="484">
        <v>0</v>
      </c>
      <c r="D503" s="612">
        <v>0</v>
      </c>
      <c r="E503" s="484" t="s">
        <v>123</v>
      </c>
      <c r="F503" s="484">
        <v>2</v>
      </c>
      <c r="G503" s="484">
        <v>0</v>
      </c>
      <c r="H503" s="484">
        <v>0</v>
      </c>
      <c r="I503" s="484">
        <v>0</v>
      </c>
      <c r="J503" s="484">
        <v>0</v>
      </c>
      <c r="K503" s="484">
        <v>0</v>
      </c>
      <c r="L503" s="484">
        <v>3</v>
      </c>
      <c r="M503" s="484">
        <v>95</v>
      </c>
      <c r="N503" s="484">
        <v>95</v>
      </c>
      <c r="O503" s="484">
        <v>76</v>
      </c>
      <c r="P503" s="692">
        <v>61</v>
      </c>
      <c r="Q503" s="693"/>
      <c r="R503" s="693"/>
      <c r="S503" s="630">
        <f t="shared" si="190"/>
        <v>53</v>
      </c>
      <c r="T503" s="655">
        <f t="shared" si="191"/>
        <v>0.12832929782082325</v>
      </c>
      <c r="U503" s="630">
        <f t="shared" si="192"/>
        <v>2</v>
      </c>
      <c r="V503" s="629">
        <f t="shared" si="193"/>
        <v>2.7894002789400278E-3</v>
      </c>
      <c r="W503" s="630">
        <f t="shared" si="194"/>
        <v>0</v>
      </c>
      <c r="X503" s="629">
        <f t="shared" si="195"/>
        <v>0</v>
      </c>
      <c r="Y503" s="630">
        <f t="shared" si="196"/>
        <v>269</v>
      </c>
      <c r="Z503" s="629">
        <f t="shared" si="197"/>
        <v>0.12694667295894291</v>
      </c>
      <c r="AA503" s="645">
        <f t="shared" si="198"/>
        <v>324</v>
      </c>
      <c r="AB503" s="629">
        <f t="shared" si="199"/>
        <v>9.8780487804878053E-2</v>
      </c>
      <c r="AC503" s="567" t="s">
        <v>125</v>
      </c>
      <c r="AD503" s="602"/>
      <c r="AE503" s="602"/>
      <c r="AF503" s="603"/>
      <c r="AG503" s="626">
        <f t="shared" si="200"/>
        <v>5.3811659192825115E-2</v>
      </c>
      <c r="AH503" s="561" t="s">
        <v>120</v>
      </c>
      <c r="AI503" s="463"/>
      <c r="AJ503" s="463"/>
      <c r="AK503" s="464"/>
    </row>
    <row r="504" spans="1:37">
      <c r="A504" s="493" t="s">
        <v>126</v>
      </c>
      <c r="B504" s="612">
        <v>0</v>
      </c>
      <c r="C504" s="485" t="s">
        <v>123</v>
      </c>
      <c r="D504" s="485" t="s">
        <v>123</v>
      </c>
      <c r="E504" s="485" t="s">
        <v>123</v>
      </c>
      <c r="F504" s="485" t="s">
        <v>123</v>
      </c>
      <c r="G504" s="485" t="s">
        <v>123</v>
      </c>
      <c r="H504" s="485" t="s">
        <v>123</v>
      </c>
      <c r="I504" s="485" t="s">
        <v>123</v>
      </c>
      <c r="J504" s="485" t="s">
        <v>123</v>
      </c>
      <c r="K504" s="485" t="s">
        <v>123</v>
      </c>
      <c r="L504" s="485">
        <v>0</v>
      </c>
      <c r="M504" s="485">
        <v>6</v>
      </c>
      <c r="N504" s="485">
        <v>11</v>
      </c>
      <c r="O504" s="485">
        <v>10</v>
      </c>
      <c r="P504" s="695">
        <v>2</v>
      </c>
      <c r="Q504" s="696"/>
      <c r="R504" s="696"/>
      <c r="S504" s="627">
        <f t="shared" si="190"/>
        <v>15</v>
      </c>
      <c r="T504" s="654">
        <f t="shared" si="191"/>
        <v>3.6319612590799029E-2</v>
      </c>
      <c r="U504" s="627">
        <f t="shared" si="192"/>
        <v>0</v>
      </c>
      <c r="V504" s="626">
        <f t="shared" si="193"/>
        <v>0</v>
      </c>
      <c r="W504" s="627">
        <f t="shared" si="194"/>
        <v>0</v>
      </c>
      <c r="X504" s="626">
        <f t="shared" si="195"/>
        <v>0</v>
      </c>
      <c r="Y504" s="627">
        <f t="shared" si="196"/>
        <v>27</v>
      </c>
      <c r="Z504" s="626">
        <f t="shared" si="197"/>
        <v>1.2741859367626238E-2</v>
      </c>
      <c r="AA504" s="640">
        <f t="shared" si="198"/>
        <v>42</v>
      </c>
      <c r="AB504" s="626">
        <f t="shared" si="199"/>
        <v>1.2804878048780487E-2</v>
      </c>
      <c r="AC504" s="560" t="s">
        <v>126</v>
      </c>
      <c r="AD504" s="463"/>
      <c r="AE504" s="463"/>
      <c r="AF504" s="464"/>
      <c r="AG504" s="626">
        <f t="shared" si="200"/>
        <v>3.6621823617339309E-2</v>
      </c>
      <c r="AH504" s="561" t="s">
        <v>121</v>
      </c>
      <c r="AI504" s="463"/>
      <c r="AJ504" s="463"/>
      <c r="AK504" s="464"/>
    </row>
    <row r="505" spans="1:37">
      <c r="A505" s="493" t="s">
        <v>127</v>
      </c>
      <c r="B505" s="612">
        <v>0</v>
      </c>
      <c r="C505" s="485" t="s">
        <v>123</v>
      </c>
      <c r="D505" s="485" t="s">
        <v>123</v>
      </c>
      <c r="E505" s="485" t="s">
        <v>123</v>
      </c>
      <c r="F505" s="485" t="s">
        <v>123</v>
      </c>
      <c r="G505" s="485" t="s">
        <v>123</v>
      </c>
      <c r="H505" s="485" t="s">
        <v>123</v>
      </c>
      <c r="I505" s="485" t="s">
        <v>123</v>
      </c>
      <c r="J505" s="485" t="s">
        <v>123</v>
      </c>
      <c r="K505" s="485" t="s">
        <v>123</v>
      </c>
      <c r="L505" s="485">
        <v>0</v>
      </c>
      <c r="M505" s="485">
        <v>0</v>
      </c>
      <c r="N505" s="485">
        <v>14</v>
      </c>
      <c r="O505" s="485">
        <v>9</v>
      </c>
      <c r="P505" s="695">
        <v>18</v>
      </c>
      <c r="Q505" s="696"/>
      <c r="R505" s="696"/>
      <c r="S505" s="627">
        <f t="shared" si="190"/>
        <v>15</v>
      </c>
      <c r="T505" s="654">
        <f t="shared" si="191"/>
        <v>3.6319612590799029E-2</v>
      </c>
      <c r="U505" s="627">
        <f t="shared" si="192"/>
        <v>0</v>
      </c>
      <c r="V505" s="626">
        <f t="shared" si="193"/>
        <v>0</v>
      </c>
      <c r="W505" s="627">
        <f t="shared" si="194"/>
        <v>0</v>
      </c>
      <c r="X505" s="626">
        <f t="shared" si="195"/>
        <v>0</v>
      </c>
      <c r="Y505" s="627">
        <f t="shared" si="196"/>
        <v>23</v>
      </c>
      <c r="Z505" s="626">
        <f t="shared" si="197"/>
        <v>1.0854176498348278E-2</v>
      </c>
      <c r="AA505" s="640">
        <f t="shared" si="198"/>
        <v>38</v>
      </c>
      <c r="AB505" s="626">
        <f t="shared" si="199"/>
        <v>1.1585365853658536E-2</v>
      </c>
      <c r="AC505" s="560" t="s">
        <v>127</v>
      </c>
      <c r="AD505" s="463"/>
      <c r="AE505" s="463"/>
      <c r="AF505" s="464"/>
      <c r="AG505" s="626">
        <f t="shared" si="200"/>
        <v>5.9790732436472349E-3</v>
      </c>
      <c r="AH505" s="561" t="s">
        <v>122</v>
      </c>
      <c r="AI505" s="463"/>
      <c r="AJ505" s="463"/>
      <c r="AK505" s="464"/>
    </row>
    <row r="506" spans="1:37" ht="13.5" thickBot="1">
      <c r="A506" s="493" t="s">
        <v>128</v>
      </c>
      <c r="B506" s="612">
        <v>0</v>
      </c>
      <c r="C506" s="485" t="s">
        <v>123</v>
      </c>
      <c r="D506" s="485" t="s">
        <v>123</v>
      </c>
      <c r="E506" s="485" t="s">
        <v>123</v>
      </c>
      <c r="F506" s="485" t="s">
        <v>123</v>
      </c>
      <c r="G506" s="485" t="s">
        <v>123</v>
      </c>
      <c r="H506" s="485" t="s">
        <v>123</v>
      </c>
      <c r="I506" s="485" t="s">
        <v>123</v>
      </c>
      <c r="J506" s="485" t="s">
        <v>123</v>
      </c>
      <c r="K506" s="485" t="s">
        <v>123</v>
      </c>
      <c r="L506" s="485">
        <v>0</v>
      </c>
      <c r="M506" s="485">
        <v>0</v>
      </c>
      <c r="N506" s="485">
        <v>3</v>
      </c>
      <c r="O506" s="485">
        <v>18</v>
      </c>
      <c r="P506" s="695">
        <v>0</v>
      </c>
      <c r="Q506" s="696"/>
      <c r="R506" s="696"/>
      <c r="S506" s="627">
        <f t="shared" si="190"/>
        <v>18</v>
      </c>
      <c r="T506" s="654">
        <f t="shared" si="191"/>
        <v>4.3583535108958835E-2</v>
      </c>
      <c r="U506" s="627">
        <f t="shared" si="192"/>
        <v>0</v>
      </c>
      <c r="V506" s="626">
        <f t="shared" si="193"/>
        <v>0</v>
      </c>
      <c r="W506" s="627">
        <f t="shared" si="194"/>
        <v>0</v>
      </c>
      <c r="X506" s="626">
        <f t="shared" si="195"/>
        <v>0</v>
      </c>
      <c r="Y506" s="627">
        <f t="shared" si="196"/>
        <v>21</v>
      </c>
      <c r="Z506" s="626">
        <f t="shared" si="197"/>
        <v>9.9103350637092975E-3</v>
      </c>
      <c r="AA506" s="640">
        <f t="shared" si="198"/>
        <v>39</v>
      </c>
      <c r="AB506" s="626">
        <f t="shared" si="199"/>
        <v>1.1890243902439025E-2</v>
      </c>
      <c r="AC506" s="560" t="s">
        <v>128</v>
      </c>
      <c r="AD506" s="463"/>
      <c r="AE506" s="463"/>
      <c r="AF506" s="464"/>
      <c r="AG506" s="169">
        <f t="shared" si="200"/>
        <v>5.2316890881913304E-3</v>
      </c>
      <c r="AH506" s="564" t="s">
        <v>124</v>
      </c>
      <c r="AI506" s="597"/>
      <c r="AJ506" s="597"/>
      <c r="AK506" s="144"/>
    </row>
    <row r="507" spans="1:37" ht="13.5" thickBot="1">
      <c r="A507" s="507" t="s">
        <v>129</v>
      </c>
      <c r="B507" s="612">
        <v>0</v>
      </c>
      <c r="C507" s="485" t="s">
        <v>123</v>
      </c>
      <c r="D507" s="485" t="s">
        <v>123</v>
      </c>
      <c r="E507" s="485" t="s">
        <v>123</v>
      </c>
      <c r="F507" s="485" t="s">
        <v>123</v>
      </c>
      <c r="G507" s="485" t="s">
        <v>123</v>
      </c>
      <c r="H507" s="485" t="s">
        <v>123</v>
      </c>
      <c r="I507" s="485" t="s">
        <v>123</v>
      </c>
      <c r="J507" s="485" t="s">
        <v>123</v>
      </c>
      <c r="K507" s="485" t="s">
        <v>123</v>
      </c>
      <c r="L507" s="485">
        <v>0</v>
      </c>
      <c r="M507" s="485">
        <v>0</v>
      </c>
      <c r="N507" s="485">
        <v>0</v>
      </c>
      <c r="O507" s="485">
        <v>0</v>
      </c>
      <c r="P507" s="695">
        <v>0</v>
      </c>
      <c r="Q507" s="696"/>
      <c r="R507" s="696"/>
      <c r="S507" s="627">
        <f t="shared" si="190"/>
        <v>0</v>
      </c>
      <c r="T507" s="654">
        <f t="shared" si="191"/>
        <v>0</v>
      </c>
      <c r="U507" s="627">
        <f t="shared" si="192"/>
        <v>0</v>
      </c>
      <c r="V507" s="626">
        <f t="shared" si="193"/>
        <v>0</v>
      </c>
      <c r="W507" s="627">
        <f t="shared" si="194"/>
        <v>0</v>
      </c>
      <c r="X507" s="626">
        <f t="shared" si="195"/>
        <v>0</v>
      </c>
      <c r="Y507" s="627">
        <f t="shared" si="196"/>
        <v>0</v>
      </c>
      <c r="Z507" s="626">
        <f t="shared" si="197"/>
        <v>0</v>
      </c>
      <c r="AA507" s="640">
        <f t="shared" si="198"/>
        <v>0</v>
      </c>
      <c r="AB507" s="626">
        <f t="shared" si="199"/>
        <v>0</v>
      </c>
      <c r="AC507" s="570" t="s">
        <v>129</v>
      </c>
      <c r="AD507" s="604"/>
      <c r="AE507" s="604"/>
      <c r="AF507" s="605"/>
      <c r="AG507" s="629">
        <f t="shared" si="200"/>
        <v>1.195814648729447E-2</v>
      </c>
      <c r="AH507" s="567" t="s">
        <v>125</v>
      </c>
      <c r="AI507" s="602"/>
      <c r="AJ507" s="602"/>
      <c r="AK507" s="603"/>
    </row>
    <row r="508" spans="1:37" ht="13.5" thickBot="1">
      <c r="A508" s="48" t="s">
        <v>103</v>
      </c>
      <c r="B508" s="49">
        <f t="shared" ref="B508:AB508" si="201">SUM(B495:B507)</f>
        <v>5</v>
      </c>
      <c r="C508" s="49">
        <f t="shared" si="201"/>
        <v>0</v>
      </c>
      <c r="D508" s="49">
        <f t="shared" si="201"/>
        <v>13</v>
      </c>
      <c r="E508" s="49">
        <f t="shared" si="201"/>
        <v>19</v>
      </c>
      <c r="F508" s="49">
        <f t="shared" si="201"/>
        <v>230</v>
      </c>
      <c r="G508" s="49">
        <f t="shared" si="201"/>
        <v>165</v>
      </c>
      <c r="H508" s="49">
        <f t="shared" si="201"/>
        <v>124</v>
      </c>
      <c r="I508" s="49">
        <f t="shared" si="201"/>
        <v>166</v>
      </c>
      <c r="J508" s="49">
        <f t="shared" si="201"/>
        <v>24</v>
      </c>
      <c r="K508" s="49">
        <f t="shared" si="201"/>
        <v>7</v>
      </c>
      <c r="L508" s="49">
        <f t="shared" si="201"/>
        <v>71</v>
      </c>
      <c r="M508" s="49">
        <f t="shared" si="201"/>
        <v>554</v>
      </c>
      <c r="N508" s="49">
        <f t="shared" si="201"/>
        <v>652</v>
      </c>
      <c r="O508" s="49">
        <f t="shared" si="201"/>
        <v>842</v>
      </c>
      <c r="P508" s="240">
        <f t="shared" si="201"/>
        <v>619</v>
      </c>
      <c r="Q508" s="292"/>
      <c r="R508" s="292"/>
      <c r="S508" s="51">
        <f>SUM(S495:S507)</f>
        <v>413</v>
      </c>
      <c r="T508" s="52">
        <f>SUM(T495:T507)</f>
        <v>1</v>
      </c>
      <c r="U508" s="51">
        <f t="shared" si="201"/>
        <v>717</v>
      </c>
      <c r="V508" s="52">
        <f t="shared" si="201"/>
        <v>1</v>
      </c>
      <c r="W508" s="51">
        <f t="shared" si="201"/>
        <v>31</v>
      </c>
      <c r="X508" s="52">
        <f t="shared" si="201"/>
        <v>1</v>
      </c>
      <c r="Y508" s="51">
        <f t="shared" si="201"/>
        <v>2119</v>
      </c>
      <c r="Z508" s="52">
        <f t="shared" si="201"/>
        <v>1.0000000000000002</v>
      </c>
      <c r="AA508" s="51">
        <f t="shared" si="201"/>
        <v>3280</v>
      </c>
      <c r="AB508" s="52">
        <f t="shared" si="201"/>
        <v>1</v>
      </c>
      <c r="AC508" s="146"/>
      <c r="AD508" s="147"/>
      <c r="AE508" s="147"/>
      <c r="AF508" s="147"/>
      <c r="AG508" s="626">
        <f t="shared" si="200"/>
        <v>2.9895366218236174E-3</v>
      </c>
      <c r="AH508" s="560" t="s">
        <v>126</v>
      </c>
      <c r="AI508" s="463"/>
      <c r="AJ508" s="463"/>
      <c r="AK508" s="464"/>
    </row>
    <row r="509" spans="1:37">
      <c r="A509" s="58" t="s">
        <v>226</v>
      </c>
      <c r="C509" s="181">
        <v>1.6</v>
      </c>
      <c r="D509" s="181">
        <v>2</v>
      </c>
      <c r="E509" s="181">
        <v>1.6</v>
      </c>
      <c r="F509" s="181">
        <v>1.5</v>
      </c>
      <c r="G509" s="181">
        <v>2.1</v>
      </c>
      <c r="H509" s="181">
        <v>1.5</v>
      </c>
      <c r="I509" s="181">
        <v>1.5</v>
      </c>
      <c r="J509" s="181">
        <v>1.9</v>
      </c>
      <c r="K509" s="181">
        <v>2</v>
      </c>
      <c r="L509" s="181"/>
      <c r="M509" s="181"/>
      <c r="N509" s="181"/>
      <c r="O509" s="181"/>
      <c r="S509" s="663">
        <v>2006</v>
      </c>
      <c r="T509" s="516" t="s">
        <v>135</v>
      </c>
      <c r="U509" s="517"/>
      <c r="V509" s="517"/>
      <c r="W509" s="517" t="s">
        <v>245</v>
      </c>
      <c r="X509" s="517" t="s">
        <v>246</v>
      </c>
      <c r="Y509" s="664" t="s">
        <v>131</v>
      </c>
      <c r="Z509" s="664" t="s">
        <v>132</v>
      </c>
      <c r="AA509" s="647" t="s">
        <v>133</v>
      </c>
      <c r="AB509" s="648" t="s">
        <v>133</v>
      </c>
      <c r="AC509" s="649" t="s">
        <v>134</v>
      </c>
      <c r="AD509" s="649"/>
      <c r="AE509" s="649"/>
      <c r="AF509" s="650"/>
      <c r="AG509" s="626">
        <f t="shared" si="200"/>
        <v>0</v>
      </c>
      <c r="AH509" s="560" t="s">
        <v>127</v>
      </c>
      <c r="AI509" s="463"/>
      <c r="AJ509" s="463"/>
      <c r="AK509" s="464"/>
    </row>
    <row r="510" spans="1:37">
      <c r="A510" s="241" t="s">
        <v>284</v>
      </c>
      <c r="E510" s="7"/>
      <c r="F510" s="7"/>
      <c r="G510" s="7"/>
      <c r="H510" s="7"/>
      <c r="I510" s="7"/>
      <c r="J510" s="7"/>
      <c r="K510" s="7"/>
      <c r="S510" s="665"/>
      <c r="T510" s="666"/>
      <c r="U510" s="666"/>
      <c r="V510" s="666"/>
      <c r="W510" s="666"/>
      <c r="X510" s="666"/>
      <c r="Y510" s="205" t="s">
        <v>138</v>
      </c>
      <c r="Z510" s="205" t="s">
        <v>139</v>
      </c>
      <c r="AA510" s="191" t="s">
        <v>138</v>
      </c>
      <c r="AB510" s="192" t="s">
        <v>139</v>
      </c>
      <c r="AC510" s="193" t="s">
        <v>140</v>
      </c>
      <c r="AD510" s="194"/>
      <c r="AE510" s="194"/>
      <c r="AF510" s="195"/>
      <c r="AG510" s="626">
        <f t="shared" si="200"/>
        <v>0</v>
      </c>
      <c r="AH510" s="560" t="s">
        <v>128</v>
      </c>
      <c r="AI510" s="463"/>
      <c r="AJ510" s="463"/>
      <c r="AK510" s="464"/>
    </row>
    <row r="511" spans="1:37" ht="13.5" thickBot="1">
      <c r="A511" s="152" t="s">
        <v>285</v>
      </c>
      <c r="M511" s="181">
        <f>SUM(C509:K509)</f>
        <v>15.700000000000001</v>
      </c>
      <c r="N511" s="181" t="s">
        <v>260</v>
      </c>
      <c r="O511" s="181"/>
      <c r="S511" s="206" t="s">
        <v>248</v>
      </c>
      <c r="T511" s="74"/>
      <c r="U511" s="74"/>
      <c r="V511" s="74"/>
      <c r="W511" s="520">
        <f>SUM(Y511,AA511)/SUM(Y511:AB511)</f>
        <v>0.38014527845036322</v>
      </c>
      <c r="X511" s="520">
        <f>SUM(Z511,AB511)/SUM(Y511:AB511)</f>
        <v>0.61985472154963683</v>
      </c>
      <c r="Y511" s="522">
        <f>SUM(S495:S496)</f>
        <v>151</v>
      </c>
      <c r="Z511" s="522">
        <f>SUM(S498:S507)</f>
        <v>256</v>
      </c>
      <c r="AA511" s="522">
        <v>6</v>
      </c>
      <c r="AB511" s="522">
        <v>0</v>
      </c>
      <c r="AC511" s="523" t="s">
        <v>142</v>
      </c>
      <c r="AD511" s="523"/>
      <c r="AE511" s="523"/>
      <c r="AF511" s="523"/>
      <c r="AG511" s="626">
        <f t="shared" si="200"/>
        <v>0</v>
      </c>
      <c r="AH511" s="570" t="s">
        <v>129</v>
      </c>
      <c r="AI511" s="604"/>
      <c r="AJ511" s="604"/>
      <c r="AK511" s="605"/>
    </row>
    <row r="512" spans="1:37" ht="13.5" thickBot="1">
      <c r="A512" s="152" t="s">
        <v>286</v>
      </c>
      <c r="M512" s="181">
        <v>2.4</v>
      </c>
      <c r="N512" s="181" t="s">
        <v>265</v>
      </c>
      <c r="O512" s="181"/>
      <c r="S512" s="208" t="s">
        <v>266</v>
      </c>
      <c r="T512" s="64"/>
      <c r="U512" s="64"/>
      <c r="V512" s="64"/>
      <c r="W512" s="520">
        <f>SUM(Y512,AA512)/SUM(Y512:AB512)</f>
        <v>0.99721059972105996</v>
      </c>
      <c r="X512" s="520">
        <f>SUM(Z512,AB512)/SUM(Y512:AB512)</f>
        <v>2.7894002789400278E-3</v>
      </c>
      <c r="Y512" s="522">
        <f>SUM(U495:U498)</f>
        <v>715</v>
      </c>
      <c r="Z512" s="522">
        <f>SUM(U500:U507)</f>
        <v>2</v>
      </c>
      <c r="AA512" s="522">
        <v>0</v>
      </c>
      <c r="AB512" s="522">
        <v>0</v>
      </c>
      <c r="AC512" s="523" t="s">
        <v>144</v>
      </c>
      <c r="AD512" s="523"/>
      <c r="AE512" s="523"/>
      <c r="AF512" s="523"/>
      <c r="AG512" s="52">
        <f>SUM(AG499:AG511)</f>
        <v>1.0000000000000002</v>
      </c>
      <c r="AH512" s="146"/>
      <c r="AI512" s="147"/>
      <c r="AJ512" s="147"/>
      <c r="AK512" s="147"/>
    </row>
    <row r="513" spans="1:39">
      <c r="M513" s="181">
        <f>SUM(M511:M512)</f>
        <v>18.100000000000001</v>
      </c>
      <c r="N513" s="181" t="s">
        <v>267</v>
      </c>
      <c r="O513" s="181"/>
      <c r="S513" s="667" t="s">
        <v>268</v>
      </c>
      <c r="T513" s="666"/>
      <c r="U513" s="666"/>
      <c r="V513" s="666"/>
      <c r="W513" s="520">
        <f>SUM(Y513,AA513)/SUM(Y513:AB513)</f>
        <v>0.30580462482302972</v>
      </c>
      <c r="X513" s="520">
        <f>SUM(Z513,AB513)/SUM(Y513:AB513)</f>
        <v>0.69419537517697028</v>
      </c>
      <c r="Y513" s="522">
        <f>SUM(Y495:Y496)</f>
        <v>435</v>
      </c>
      <c r="Z513" s="607">
        <f>SUM(Y498:Y507)</f>
        <v>1469</v>
      </c>
      <c r="AA513" s="522">
        <v>213</v>
      </c>
      <c r="AB513" s="522">
        <v>2</v>
      </c>
      <c r="AC513" s="652"/>
      <c r="AD513" s="652"/>
      <c r="AE513" s="652"/>
      <c r="AF513" s="652"/>
    </row>
    <row r="514" spans="1:39">
      <c r="S514" s="11"/>
      <c r="W514" s="177"/>
      <c r="X514" s="177"/>
      <c r="Z514" s="154"/>
      <c r="AC514" s="10"/>
      <c r="AD514" s="10"/>
      <c r="AG514" s="699" t="s">
        <v>133</v>
      </c>
      <c r="AH514" s="649" t="s">
        <v>134</v>
      </c>
      <c r="AI514" s="649"/>
      <c r="AJ514" s="649"/>
      <c r="AK514" s="650"/>
    </row>
    <row r="515" spans="1:39" ht="27" thickBot="1">
      <c r="A515" s="5" t="s">
        <v>287</v>
      </c>
      <c r="B515" s="5"/>
      <c r="C515" s="6"/>
      <c r="D515" s="6"/>
      <c r="E515" s="7"/>
      <c r="F515" s="7"/>
      <c r="G515" s="7"/>
      <c r="H515" s="7"/>
      <c r="I515" s="7"/>
      <c r="J515" s="7"/>
      <c r="K515" s="7"/>
      <c r="AE515" s="7"/>
      <c r="AF515" s="7"/>
      <c r="AG515" s="700" t="s">
        <v>139</v>
      </c>
      <c r="AH515" s="193" t="s">
        <v>140</v>
      </c>
      <c r="AI515" s="194"/>
      <c r="AJ515" s="194"/>
      <c r="AK515" s="195"/>
    </row>
    <row r="516" spans="1:39" ht="12" customHeight="1" thickBot="1">
      <c r="A516" s="11" t="s">
        <v>95</v>
      </c>
      <c r="B516" s="11"/>
      <c r="C516" s="7"/>
      <c r="D516" s="7"/>
      <c r="E516" s="7"/>
      <c r="F516" s="7"/>
      <c r="G516" s="7"/>
      <c r="H516" s="7"/>
      <c r="I516" s="7"/>
      <c r="J516" s="7"/>
      <c r="K516" s="7"/>
      <c r="AE516" s="7"/>
      <c r="AF516" s="7"/>
      <c r="AG516" s="250">
        <v>0</v>
      </c>
      <c r="AH516" s="523" t="s">
        <v>142</v>
      </c>
      <c r="AI516" s="523"/>
      <c r="AJ516" s="523"/>
      <c r="AK516" s="523"/>
      <c r="AL516" s="10" t="s">
        <v>154</v>
      </c>
      <c r="AM516" s="10" t="s">
        <v>175</v>
      </c>
    </row>
    <row r="517" spans="1:39" ht="13.5" thickTop="1">
      <c r="A517" s="12" t="s">
        <v>72</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250">
        <v>0</v>
      </c>
      <c r="AH517" s="523" t="s">
        <v>144</v>
      </c>
      <c r="AI517" s="523"/>
      <c r="AJ517" s="523"/>
      <c r="AK517" s="523"/>
      <c r="AL517" s="10">
        <v>143</v>
      </c>
      <c r="AM517" s="10">
        <v>0</v>
      </c>
    </row>
    <row r="518" spans="1:39">
      <c r="A518" s="456" t="s">
        <v>96</v>
      </c>
      <c r="B518" s="462" t="s">
        <v>160</v>
      </c>
      <c r="C518" s="462" t="s">
        <v>160</v>
      </c>
      <c r="D518" s="462" t="s">
        <v>160</v>
      </c>
      <c r="E518" s="462" t="s">
        <v>253</v>
      </c>
      <c r="F518" s="462" t="s">
        <v>253</v>
      </c>
      <c r="G518" s="462" t="s">
        <v>253</v>
      </c>
      <c r="H518" s="462" t="s">
        <v>253</v>
      </c>
      <c r="I518" s="462" t="s">
        <v>253</v>
      </c>
      <c r="J518" s="462" t="s">
        <v>253</v>
      </c>
      <c r="K518" s="462" t="s">
        <v>253</v>
      </c>
      <c r="L518" s="462" t="s">
        <v>253</v>
      </c>
      <c r="M518" s="462" t="s">
        <v>253</v>
      </c>
      <c r="N518" s="462" t="s">
        <v>253</v>
      </c>
      <c r="O518" s="462" t="s">
        <v>253</v>
      </c>
      <c r="P518" s="462" t="s">
        <v>253</v>
      </c>
      <c r="Q518" s="462"/>
      <c r="R518" s="462"/>
      <c r="S518" s="462" t="s">
        <v>253</v>
      </c>
      <c r="T518" s="462" t="s">
        <v>253</v>
      </c>
      <c r="U518" s="462" t="s">
        <v>253</v>
      </c>
      <c r="V518" s="462" t="s">
        <v>160</v>
      </c>
      <c r="W518" s="462" t="s">
        <v>160</v>
      </c>
      <c r="X518" s="462" t="s">
        <v>160</v>
      </c>
      <c r="Y518" s="462" t="s">
        <v>160</v>
      </c>
      <c r="Z518" s="458"/>
      <c r="AA518" s="459"/>
      <c r="AB518" s="459"/>
      <c r="AC518" s="460"/>
      <c r="AD518" s="460"/>
      <c r="AE518" s="460"/>
      <c r="AF518" s="460"/>
      <c r="AG518" s="531">
        <v>76</v>
      </c>
      <c r="AH518" s="652" t="s">
        <v>288</v>
      </c>
      <c r="AI518" s="652"/>
      <c r="AJ518" s="652"/>
      <c r="AK518" s="652"/>
    </row>
    <row r="519" spans="1:39">
      <c r="A519" s="456" t="s">
        <v>99</v>
      </c>
      <c r="B519" s="462" t="s">
        <v>161</v>
      </c>
      <c r="C519" s="462" t="s">
        <v>101</v>
      </c>
      <c r="D519" s="462" t="s">
        <v>101</v>
      </c>
      <c r="E519" s="462" t="s">
        <v>100</v>
      </c>
      <c r="F519" s="462" t="s">
        <v>100</v>
      </c>
      <c r="G519" s="462" t="s">
        <v>100</v>
      </c>
      <c r="H519" s="462" t="s">
        <v>100</v>
      </c>
      <c r="I519" s="462" t="s">
        <v>100</v>
      </c>
      <c r="J519" s="462" t="s">
        <v>101</v>
      </c>
      <c r="K519" s="462" t="s">
        <v>100</v>
      </c>
      <c r="L519" s="462" t="s">
        <v>100</v>
      </c>
      <c r="M519" s="462" t="s">
        <v>100</v>
      </c>
      <c r="N519" s="462" t="s">
        <v>100</v>
      </c>
      <c r="O519" s="462" t="s">
        <v>102</v>
      </c>
      <c r="P519" s="462" t="s">
        <v>101</v>
      </c>
      <c r="Q519" s="462"/>
      <c r="R519" s="462"/>
      <c r="S519" s="462" t="s">
        <v>101</v>
      </c>
      <c r="T519" s="462" t="s">
        <v>101</v>
      </c>
      <c r="U519" s="462" t="s">
        <v>101</v>
      </c>
      <c r="V519" s="462" t="s">
        <v>100</v>
      </c>
      <c r="W519" s="462" t="s">
        <v>161</v>
      </c>
      <c r="X519" s="462" t="s">
        <v>101</v>
      </c>
      <c r="Y519" s="462" t="s">
        <v>101</v>
      </c>
      <c r="Z519" s="465" t="s">
        <v>103</v>
      </c>
      <c r="AA519" s="459"/>
      <c r="AB519" s="460"/>
      <c r="AC519" s="460"/>
      <c r="AD519" s="460"/>
      <c r="AE519" s="460"/>
      <c r="AF519" s="460"/>
    </row>
    <row r="520" spans="1:39" ht="13.5" thickBot="1">
      <c r="A520" s="472" t="s">
        <v>232</v>
      </c>
      <c r="B520" s="553">
        <v>3765</v>
      </c>
      <c r="C520" s="553">
        <v>3770</v>
      </c>
      <c r="D520" s="553">
        <v>3771</v>
      </c>
      <c r="E520" s="553">
        <v>5082</v>
      </c>
      <c r="F520" s="553">
        <v>14365</v>
      </c>
      <c r="G520" s="553">
        <v>11881</v>
      </c>
      <c r="H520" s="553">
        <v>11818</v>
      </c>
      <c r="I520" s="553">
        <v>12967</v>
      </c>
      <c r="J520" s="553">
        <v>12962</v>
      </c>
      <c r="K520" s="553">
        <v>13547</v>
      </c>
      <c r="L520" s="553">
        <v>14904</v>
      </c>
      <c r="M520" s="553">
        <v>12571</v>
      </c>
      <c r="N520" s="553">
        <v>13078</v>
      </c>
      <c r="O520" s="553">
        <v>9580</v>
      </c>
      <c r="P520" s="553">
        <v>8522</v>
      </c>
      <c r="Q520" s="553"/>
      <c r="R520" s="553"/>
      <c r="S520" s="553">
        <v>8537</v>
      </c>
      <c r="T520" s="553">
        <v>7923</v>
      </c>
      <c r="U520" s="553">
        <v>7924</v>
      </c>
      <c r="V520" s="553">
        <v>6613</v>
      </c>
      <c r="W520" s="553">
        <v>6038</v>
      </c>
      <c r="X520" s="553">
        <v>5525</v>
      </c>
      <c r="Y520" s="553">
        <v>5026</v>
      </c>
      <c r="Z520" s="22" t="s">
        <v>105</v>
      </c>
      <c r="AA520" s="623"/>
      <c r="AB520" s="573"/>
      <c r="AC520" s="573"/>
      <c r="AD520" s="573"/>
      <c r="AE520" s="573"/>
      <c r="AF520" s="574"/>
    </row>
    <row r="521" spans="1:39" ht="13.5" thickBot="1">
      <c r="A521" s="217" t="s">
        <v>106</v>
      </c>
      <c r="B521" s="218" t="s">
        <v>108</v>
      </c>
      <c r="C521" s="218" t="s">
        <v>108</v>
      </c>
      <c r="D521" s="218" t="s">
        <v>107</v>
      </c>
      <c r="E521" s="218" t="s">
        <v>107</v>
      </c>
      <c r="F521" s="218" t="s">
        <v>107</v>
      </c>
      <c r="G521" s="218" t="s">
        <v>107</v>
      </c>
      <c r="H521" s="218" t="s">
        <v>107</v>
      </c>
      <c r="I521" s="218" t="s">
        <v>107</v>
      </c>
      <c r="J521" s="218" t="s">
        <v>107</v>
      </c>
      <c r="K521" s="218" t="s">
        <v>107</v>
      </c>
      <c r="L521" s="218" t="s">
        <v>107</v>
      </c>
      <c r="M521" s="218" t="s">
        <v>107</v>
      </c>
      <c r="N521" s="218" t="s">
        <v>107</v>
      </c>
      <c r="O521" s="218" t="s">
        <v>153</v>
      </c>
      <c r="P521" s="218" t="s">
        <v>153</v>
      </c>
      <c r="Q521" s="218"/>
      <c r="R521" s="218"/>
      <c r="S521" s="218" t="s">
        <v>153</v>
      </c>
      <c r="T521" s="218" t="s">
        <v>153</v>
      </c>
      <c r="U521" s="218" t="s">
        <v>153</v>
      </c>
      <c r="V521" s="556" t="s">
        <v>113</v>
      </c>
      <c r="W521" s="556" t="s">
        <v>113</v>
      </c>
      <c r="X521" s="556" t="s">
        <v>113</v>
      </c>
      <c r="Y521" s="556" t="s">
        <v>108</v>
      </c>
      <c r="Z521" s="90" t="s">
        <v>108</v>
      </c>
      <c r="AA521" s="91" t="s">
        <v>109</v>
      </c>
      <c r="AB521" s="179" t="s">
        <v>110</v>
      </c>
      <c r="AC521" s="91" t="s">
        <v>111</v>
      </c>
      <c r="AD521" s="179" t="s">
        <v>112</v>
      </c>
      <c r="AE521" s="180" t="s">
        <v>111</v>
      </c>
      <c r="AF521" s="90" t="s">
        <v>113</v>
      </c>
      <c r="AI521" s="199"/>
      <c r="AJ521" s="199"/>
    </row>
    <row r="522" spans="1:39" ht="13.5" thickBot="1">
      <c r="A522" s="26" t="s">
        <v>115</v>
      </c>
      <c r="B522" s="701">
        <v>76</v>
      </c>
      <c r="C522" s="484">
        <v>23</v>
      </c>
      <c r="D522" s="484">
        <v>0</v>
      </c>
      <c r="E522" s="484">
        <v>0</v>
      </c>
      <c r="F522" s="484">
        <v>58</v>
      </c>
      <c r="G522" s="484">
        <v>104</v>
      </c>
      <c r="H522" s="484">
        <v>182</v>
      </c>
      <c r="I522" s="484">
        <v>139</v>
      </c>
      <c r="J522" s="484">
        <v>206</v>
      </c>
      <c r="K522" s="484">
        <v>126</v>
      </c>
      <c r="L522" s="484">
        <v>124</v>
      </c>
      <c r="M522" s="484">
        <v>60</v>
      </c>
      <c r="N522" s="484">
        <v>30</v>
      </c>
      <c r="O522" s="484">
        <v>17</v>
      </c>
      <c r="P522" s="484">
        <v>2</v>
      </c>
      <c r="Q522" s="484"/>
      <c r="R522" s="484"/>
      <c r="S522" s="484">
        <v>0</v>
      </c>
      <c r="T522" s="484">
        <v>0</v>
      </c>
      <c r="U522" s="484">
        <v>0</v>
      </c>
      <c r="V522" s="484">
        <v>0</v>
      </c>
      <c r="W522" s="484" t="s">
        <v>123</v>
      </c>
      <c r="X522" s="484">
        <v>324</v>
      </c>
      <c r="Y522" s="638">
        <v>146</v>
      </c>
      <c r="Z522" s="627">
        <f t="shared" ref="Z522:Z534" si="202">SUM(C522,AB551)</f>
        <v>101</v>
      </c>
      <c r="AA522" s="660">
        <f t="shared" ref="AA522:AA534" si="203">Z522/Z$535</f>
        <v>0.4697674418604651</v>
      </c>
      <c r="AB522" s="627">
        <f t="shared" ref="AB522:AB534" si="204">SUM(D522:N522)</f>
        <v>1029</v>
      </c>
      <c r="AC522" s="626">
        <f t="shared" ref="AC522:AC534" si="205">AB522/AB$535</f>
        <v>0.52286585365853655</v>
      </c>
      <c r="AD522" s="627">
        <f t="shared" ref="AD522:AD534" si="206">SUM(O522:U522)</f>
        <v>19</v>
      </c>
      <c r="AE522" s="626">
        <f t="shared" ref="AE522:AE534" si="207">AD522/AD$535</f>
        <v>0.18095238095238095</v>
      </c>
      <c r="AF522" s="627">
        <f t="shared" ref="AF522:AF529" si="208">SUM(V522:X522)</f>
        <v>324</v>
      </c>
    </row>
    <row r="523" spans="1:39" ht="13.5" thickTop="1">
      <c r="A523" s="493" t="s">
        <v>117</v>
      </c>
      <c r="B523" s="702">
        <v>6</v>
      </c>
      <c r="C523" s="485">
        <v>1</v>
      </c>
      <c r="D523" s="485">
        <v>0</v>
      </c>
      <c r="E523" s="485">
        <v>0</v>
      </c>
      <c r="F523" s="485">
        <v>5</v>
      </c>
      <c r="G523" s="485">
        <v>88</v>
      </c>
      <c r="H523" s="485">
        <v>133</v>
      </c>
      <c r="I523" s="485">
        <v>98</v>
      </c>
      <c r="J523" s="485">
        <v>137</v>
      </c>
      <c r="K523" s="485">
        <v>133</v>
      </c>
      <c r="L523" s="485">
        <v>51</v>
      </c>
      <c r="M523" s="485">
        <v>43</v>
      </c>
      <c r="N523" s="485">
        <v>13</v>
      </c>
      <c r="O523" s="485">
        <v>4</v>
      </c>
      <c r="P523" s="485">
        <v>6</v>
      </c>
      <c r="Q523" s="485"/>
      <c r="R523" s="485"/>
      <c r="S523" s="485">
        <v>0</v>
      </c>
      <c r="T523" s="485">
        <v>0</v>
      </c>
      <c r="U523" s="485">
        <v>2</v>
      </c>
      <c r="V523" s="485">
        <v>30</v>
      </c>
      <c r="W523" s="484" t="s">
        <v>123</v>
      </c>
      <c r="X523" s="485">
        <v>12</v>
      </c>
      <c r="Y523" s="641">
        <v>0</v>
      </c>
      <c r="Z523" s="627">
        <f t="shared" si="202"/>
        <v>10</v>
      </c>
      <c r="AA523" s="660">
        <f t="shared" si="203"/>
        <v>4.6511627906976744E-2</v>
      </c>
      <c r="AB523" s="627">
        <f t="shared" si="204"/>
        <v>701</v>
      </c>
      <c r="AC523" s="626">
        <f t="shared" si="205"/>
        <v>0.35619918699186992</v>
      </c>
      <c r="AD523" s="627">
        <f t="shared" si="206"/>
        <v>12</v>
      </c>
      <c r="AE523" s="626">
        <f t="shared" si="207"/>
        <v>0.11428571428571428</v>
      </c>
      <c r="AF523" s="627">
        <f t="shared" si="208"/>
        <v>42</v>
      </c>
      <c r="AG523" s="18"/>
      <c r="AH523" s="19"/>
      <c r="AI523" s="19"/>
      <c r="AJ523" s="19"/>
      <c r="AK523" s="20"/>
      <c r="AL523" s="20"/>
      <c r="AM523" s="21"/>
    </row>
    <row r="524" spans="1:39">
      <c r="A524" s="493" t="s">
        <v>118</v>
      </c>
      <c r="B524" s="702">
        <v>2</v>
      </c>
      <c r="C524" s="485">
        <v>0</v>
      </c>
      <c r="D524" s="485">
        <v>0</v>
      </c>
      <c r="E524" s="485">
        <v>0</v>
      </c>
      <c r="F524" s="485">
        <v>6</v>
      </c>
      <c r="G524" s="485">
        <v>55</v>
      </c>
      <c r="H524" s="485">
        <v>52</v>
      </c>
      <c r="I524" s="485">
        <v>24</v>
      </c>
      <c r="J524" s="485">
        <v>40</v>
      </c>
      <c r="K524" s="485">
        <v>28</v>
      </c>
      <c r="L524" s="485">
        <v>8</v>
      </c>
      <c r="M524" s="485">
        <v>18</v>
      </c>
      <c r="N524" s="485">
        <v>3</v>
      </c>
      <c r="O524" s="485">
        <v>4</v>
      </c>
      <c r="P524" s="485">
        <v>3</v>
      </c>
      <c r="Q524" s="485"/>
      <c r="R524" s="485"/>
      <c r="S524" s="485">
        <v>3</v>
      </c>
      <c r="T524" s="485">
        <v>3</v>
      </c>
      <c r="U524" s="485">
        <v>29</v>
      </c>
      <c r="V524" s="485">
        <v>77</v>
      </c>
      <c r="W524" s="484" t="s">
        <v>123</v>
      </c>
      <c r="X524" s="485">
        <v>32</v>
      </c>
      <c r="Y524" s="641">
        <v>6</v>
      </c>
      <c r="Z524" s="627">
        <f t="shared" si="202"/>
        <v>1</v>
      </c>
      <c r="AA524" s="660">
        <f t="shared" si="203"/>
        <v>4.6511627906976744E-3</v>
      </c>
      <c r="AB524" s="627">
        <f t="shared" si="204"/>
        <v>234</v>
      </c>
      <c r="AC524" s="626">
        <f t="shared" si="205"/>
        <v>0.11890243902439024</v>
      </c>
      <c r="AD524" s="627">
        <f t="shared" si="206"/>
        <v>42</v>
      </c>
      <c r="AE524" s="626">
        <f t="shared" si="207"/>
        <v>0.4</v>
      </c>
      <c r="AF524" s="627">
        <f t="shared" si="208"/>
        <v>109</v>
      </c>
      <c r="AG524" s="461"/>
      <c r="AH524" s="462"/>
      <c r="AI524" s="462"/>
      <c r="AJ524" s="462"/>
      <c r="AK524" s="463"/>
      <c r="AL524" s="463"/>
      <c r="AM524" s="464"/>
    </row>
    <row r="525" spans="1:39">
      <c r="A525" s="493" t="s">
        <v>119</v>
      </c>
      <c r="B525" s="702">
        <v>8</v>
      </c>
      <c r="C525" s="485">
        <v>0</v>
      </c>
      <c r="D525" s="485">
        <v>0</v>
      </c>
      <c r="E525" s="485">
        <v>0</v>
      </c>
      <c r="F525" s="485">
        <v>2</v>
      </c>
      <c r="G525" s="485">
        <v>0</v>
      </c>
      <c r="H525" s="485">
        <v>2</v>
      </c>
      <c r="I525" s="485">
        <v>0</v>
      </c>
      <c r="J525" s="485">
        <v>0</v>
      </c>
      <c r="K525" s="485">
        <v>0</v>
      </c>
      <c r="L525" s="485">
        <v>0</v>
      </c>
      <c r="M525" s="485">
        <v>0</v>
      </c>
      <c r="N525" s="485">
        <v>0</v>
      </c>
      <c r="O525" s="485">
        <v>0</v>
      </c>
      <c r="P525" s="485">
        <v>0</v>
      </c>
      <c r="Q525" s="485"/>
      <c r="R525" s="485"/>
      <c r="S525" s="485">
        <v>0</v>
      </c>
      <c r="T525" s="485">
        <v>0</v>
      </c>
      <c r="U525" s="485">
        <v>6</v>
      </c>
      <c r="V525" s="485">
        <v>110</v>
      </c>
      <c r="W525" s="484" t="s">
        <v>123</v>
      </c>
      <c r="X525" s="485">
        <v>97</v>
      </c>
      <c r="Y525" s="641">
        <v>88</v>
      </c>
      <c r="Z525" s="627">
        <f t="shared" si="202"/>
        <v>19</v>
      </c>
      <c r="AA525" s="660">
        <f t="shared" si="203"/>
        <v>8.8372093023255813E-2</v>
      </c>
      <c r="AB525" s="627">
        <f t="shared" si="204"/>
        <v>4</v>
      </c>
      <c r="AC525" s="626">
        <f t="shared" si="205"/>
        <v>2.0325203252032522E-3</v>
      </c>
      <c r="AD525" s="627">
        <f t="shared" si="206"/>
        <v>6</v>
      </c>
      <c r="AE525" s="626">
        <f t="shared" si="207"/>
        <v>5.7142857142857141E-2</v>
      </c>
      <c r="AF525" s="627">
        <f t="shared" si="208"/>
        <v>207</v>
      </c>
      <c r="AG525" s="461"/>
      <c r="AH525" s="462"/>
      <c r="AI525" s="462"/>
      <c r="AJ525" s="463"/>
      <c r="AK525" s="463"/>
      <c r="AL525" s="463"/>
      <c r="AM525" s="464"/>
    </row>
    <row r="526" spans="1:39" ht="13.5" thickBot="1">
      <c r="A526" s="493" t="s">
        <v>120</v>
      </c>
      <c r="B526" s="703" t="s">
        <v>123</v>
      </c>
      <c r="C526" s="485">
        <v>0</v>
      </c>
      <c r="D526" s="485">
        <v>0</v>
      </c>
      <c r="E526" s="485">
        <v>0</v>
      </c>
      <c r="F526" s="485">
        <v>0</v>
      </c>
      <c r="G526" s="485">
        <v>0</v>
      </c>
      <c r="H526" s="485">
        <v>0</v>
      </c>
      <c r="I526" s="485">
        <v>0</v>
      </c>
      <c r="J526" s="485">
        <v>0</v>
      </c>
      <c r="K526" s="485">
        <v>0</v>
      </c>
      <c r="L526" s="485">
        <v>0</v>
      </c>
      <c r="M526" s="485">
        <v>0</v>
      </c>
      <c r="N526" s="485">
        <v>0</v>
      </c>
      <c r="O526" s="485">
        <v>0</v>
      </c>
      <c r="P526" s="485">
        <v>0</v>
      </c>
      <c r="Q526" s="485"/>
      <c r="R526" s="485"/>
      <c r="S526" s="485">
        <v>0</v>
      </c>
      <c r="T526" s="485">
        <v>2</v>
      </c>
      <c r="U526" s="485">
        <v>5</v>
      </c>
      <c r="V526" s="485">
        <v>47</v>
      </c>
      <c r="W526" s="484" t="s">
        <v>123</v>
      </c>
      <c r="X526" s="485">
        <v>71</v>
      </c>
      <c r="Y526" s="641">
        <v>44</v>
      </c>
      <c r="Z526" s="627">
        <f t="shared" si="202"/>
        <v>33</v>
      </c>
      <c r="AA526" s="660">
        <f t="shared" si="203"/>
        <v>0.15348837209302327</v>
      </c>
      <c r="AB526" s="627">
        <f t="shared" si="204"/>
        <v>0</v>
      </c>
      <c r="AC526" s="626">
        <f t="shared" si="205"/>
        <v>0</v>
      </c>
      <c r="AD526" s="627">
        <f t="shared" si="206"/>
        <v>7</v>
      </c>
      <c r="AE526" s="626">
        <f t="shared" si="207"/>
        <v>6.6666666666666666E-2</v>
      </c>
      <c r="AF526" s="627">
        <f t="shared" si="208"/>
        <v>118</v>
      </c>
      <c r="AG526" s="575"/>
      <c r="AH526" s="576"/>
      <c r="AI526" s="576"/>
      <c r="AJ526" s="577"/>
      <c r="AK526" s="463"/>
      <c r="AL526" s="463"/>
      <c r="AM526" s="464"/>
    </row>
    <row r="527" spans="1:39">
      <c r="A527" s="493" t="s">
        <v>121</v>
      </c>
      <c r="B527" s="703" t="s">
        <v>123</v>
      </c>
      <c r="C527" s="485">
        <v>0</v>
      </c>
      <c r="D527" s="485">
        <v>0</v>
      </c>
      <c r="E527" s="485">
        <v>0</v>
      </c>
      <c r="F527" s="485" t="s">
        <v>123</v>
      </c>
      <c r="G527" s="485">
        <v>0</v>
      </c>
      <c r="H527" s="485">
        <v>0</v>
      </c>
      <c r="I527" s="485">
        <v>0</v>
      </c>
      <c r="J527" s="485">
        <v>0</v>
      </c>
      <c r="K527" s="485">
        <v>0</v>
      </c>
      <c r="L527" s="485">
        <v>0</v>
      </c>
      <c r="M527" s="485">
        <v>0</v>
      </c>
      <c r="N527" s="485">
        <v>0</v>
      </c>
      <c r="O527" s="485">
        <v>0</v>
      </c>
      <c r="P527" s="485">
        <v>0</v>
      </c>
      <c r="Q527" s="485"/>
      <c r="R527" s="485"/>
      <c r="S527" s="485">
        <v>0</v>
      </c>
      <c r="T527" s="485">
        <v>0</v>
      </c>
      <c r="U527" s="485">
        <v>2</v>
      </c>
      <c r="V527" s="485">
        <v>35</v>
      </c>
      <c r="W527" s="484" t="s">
        <v>123</v>
      </c>
      <c r="X527" s="485">
        <v>67</v>
      </c>
      <c r="Y527" s="641">
        <v>13</v>
      </c>
      <c r="Z527" s="627">
        <f t="shared" si="202"/>
        <v>22</v>
      </c>
      <c r="AA527" s="660">
        <f t="shared" si="203"/>
        <v>0.10232558139534884</v>
      </c>
      <c r="AB527" s="627">
        <f t="shared" si="204"/>
        <v>0</v>
      </c>
      <c r="AC527" s="626">
        <f t="shared" si="205"/>
        <v>0</v>
      </c>
      <c r="AD527" s="627">
        <f t="shared" si="206"/>
        <v>2</v>
      </c>
      <c r="AE527" s="626">
        <f t="shared" si="207"/>
        <v>1.9047619047619049E-2</v>
      </c>
      <c r="AF527" s="627">
        <f t="shared" si="208"/>
        <v>102</v>
      </c>
      <c r="AG527" s="91" t="s">
        <v>109</v>
      </c>
      <c r="AH527" s="136" t="s">
        <v>114</v>
      </c>
      <c r="AI527" s="91" t="s">
        <v>111</v>
      </c>
      <c r="AJ527" s="584"/>
      <c r="AK527" s="463"/>
      <c r="AL527" s="463"/>
      <c r="AM527" s="464"/>
    </row>
    <row r="528" spans="1:39">
      <c r="A528" s="493" t="s">
        <v>122</v>
      </c>
      <c r="B528" s="703" t="s">
        <v>123</v>
      </c>
      <c r="C528" s="485">
        <v>0</v>
      </c>
      <c r="D528" s="485">
        <v>0</v>
      </c>
      <c r="E528" s="485">
        <v>0</v>
      </c>
      <c r="F528" s="485" t="s">
        <v>123</v>
      </c>
      <c r="G528" s="485">
        <v>0</v>
      </c>
      <c r="H528" s="485">
        <v>0</v>
      </c>
      <c r="I528" s="485">
        <v>0</v>
      </c>
      <c r="J528" s="485">
        <v>0</v>
      </c>
      <c r="K528" s="485">
        <v>0</v>
      </c>
      <c r="L528" s="485">
        <v>0</v>
      </c>
      <c r="M528" s="485">
        <v>0</v>
      </c>
      <c r="N528" s="485">
        <v>0</v>
      </c>
      <c r="O528" s="485">
        <v>0</v>
      </c>
      <c r="P528" s="485">
        <v>0</v>
      </c>
      <c r="Q528" s="485"/>
      <c r="R528" s="485"/>
      <c r="S528" s="485">
        <v>0</v>
      </c>
      <c r="T528" s="485">
        <v>0</v>
      </c>
      <c r="U528" s="485">
        <v>1</v>
      </c>
      <c r="V528" s="485">
        <v>11</v>
      </c>
      <c r="W528" s="484" t="s">
        <v>123</v>
      </c>
      <c r="X528" s="485">
        <v>31</v>
      </c>
      <c r="Y528" s="641">
        <v>5</v>
      </c>
      <c r="Z528" s="627">
        <f t="shared" si="202"/>
        <v>8</v>
      </c>
      <c r="AA528" s="660">
        <f t="shared" si="203"/>
        <v>3.7209302325581395E-2</v>
      </c>
      <c r="AB528" s="627">
        <f t="shared" si="204"/>
        <v>0</v>
      </c>
      <c r="AC528" s="626">
        <f t="shared" si="205"/>
        <v>0</v>
      </c>
      <c r="AD528" s="627">
        <f t="shared" si="206"/>
        <v>1</v>
      </c>
      <c r="AE528" s="626">
        <f t="shared" si="207"/>
        <v>9.5238095238095247E-3</v>
      </c>
      <c r="AF528" s="627">
        <f t="shared" si="208"/>
        <v>42</v>
      </c>
      <c r="AG528" s="704">
        <f t="shared" ref="AG528:AG540" si="209">AF607/AF$620</f>
        <v>9.1402714932126691E-2</v>
      </c>
      <c r="AH528" s="705">
        <f t="shared" ref="AH528:AH540" si="210">SUM(B607:Y607)</f>
        <v>1194</v>
      </c>
      <c r="AI528" s="704">
        <f t="shared" ref="AI528:AI540" si="211">AH528/AH$541</f>
        <v>0.17160103478010924</v>
      </c>
      <c r="AJ528" s="560" t="s">
        <v>115</v>
      </c>
      <c r="AK528" s="463"/>
      <c r="AL528" s="463"/>
      <c r="AM528" s="464"/>
    </row>
    <row r="529" spans="1:39" ht="13.5" thickBot="1">
      <c r="A529" s="31" t="s">
        <v>124</v>
      </c>
      <c r="B529" s="706" t="s">
        <v>123</v>
      </c>
      <c r="C529" s="497">
        <v>0</v>
      </c>
      <c r="D529" s="497">
        <v>0</v>
      </c>
      <c r="E529" s="497">
        <v>0</v>
      </c>
      <c r="F529" s="497" t="s">
        <v>123</v>
      </c>
      <c r="G529" s="497">
        <v>0</v>
      </c>
      <c r="H529" s="497">
        <v>0</v>
      </c>
      <c r="I529" s="497">
        <v>0</v>
      </c>
      <c r="J529" s="497">
        <v>0</v>
      </c>
      <c r="K529" s="497">
        <v>0</v>
      </c>
      <c r="L529" s="497">
        <v>0</v>
      </c>
      <c r="M529" s="497">
        <v>0</v>
      </c>
      <c r="N529" s="497">
        <v>0</v>
      </c>
      <c r="O529" s="497">
        <v>0</v>
      </c>
      <c r="P529" s="497">
        <v>0</v>
      </c>
      <c r="Q529" s="497"/>
      <c r="R529" s="497"/>
      <c r="S529" s="497">
        <v>0</v>
      </c>
      <c r="T529" s="497">
        <v>0</v>
      </c>
      <c r="U529" s="497">
        <v>0</v>
      </c>
      <c r="V529" s="497">
        <v>4</v>
      </c>
      <c r="W529" s="497" t="s">
        <v>123</v>
      </c>
      <c r="X529" s="497">
        <v>6</v>
      </c>
      <c r="Y529" s="642">
        <v>5</v>
      </c>
      <c r="Z529" s="170">
        <f t="shared" si="202"/>
        <v>0</v>
      </c>
      <c r="AA529" s="201">
        <f t="shared" si="203"/>
        <v>0</v>
      </c>
      <c r="AB529" s="170">
        <f t="shared" si="204"/>
        <v>0</v>
      </c>
      <c r="AC529" s="169">
        <f t="shared" si="205"/>
        <v>0</v>
      </c>
      <c r="AD529" s="170">
        <f t="shared" si="206"/>
        <v>0</v>
      </c>
      <c r="AE529" s="169">
        <f t="shared" si="207"/>
        <v>0</v>
      </c>
      <c r="AF529" s="170">
        <f t="shared" si="208"/>
        <v>10</v>
      </c>
      <c r="AG529" s="704">
        <f t="shared" si="209"/>
        <v>6.244343891402715E-2</v>
      </c>
      <c r="AH529" s="705">
        <f t="shared" si="210"/>
        <v>707</v>
      </c>
      <c r="AI529" s="704">
        <f t="shared" si="211"/>
        <v>0.10160965794768612</v>
      </c>
      <c r="AJ529" s="560" t="s">
        <v>117</v>
      </c>
      <c r="AK529" s="463"/>
      <c r="AL529" s="463"/>
      <c r="AM529" s="464"/>
    </row>
    <row r="530" spans="1:39">
      <c r="A530" s="26" t="s">
        <v>125</v>
      </c>
      <c r="B530" s="246" t="s">
        <v>123</v>
      </c>
      <c r="C530" s="484">
        <v>0</v>
      </c>
      <c r="D530" s="612">
        <v>0</v>
      </c>
      <c r="E530" s="484">
        <v>0</v>
      </c>
      <c r="F530" s="484" t="s">
        <v>123</v>
      </c>
      <c r="G530" s="484">
        <v>0</v>
      </c>
      <c r="H530" s="484">
        <v>0</v>
      </c>
      <c r="I530" s="484">
        <v>0</v>
      </c>
      <c r="J530" s="484">
        <v>0</v>
      </c>
      <c r="K530" s="484">
        <v>0</v>
      </c>
      <c r="L530" s="484">
        <v>0</v>
      </c>
      <c r="M530" s="484">
        <v>0</v>
      </c>
      <c r="N530" s="484">
        <v>0</v>
      </c>
      <c r="O530" s="707">
        <v>2</v>
      </c>
      <c r="P530" s="484">
        <v>14</v>
      </c>
      <c r="Q530" s="484"/>
      <c r="R530" s="484"/>
      <c r="S530" s="484">
        <v>0</v>
      </c>
      <c r="T530" s="484">
        <v>0</v>
      </c>
      <c r="U530" s="484">
        <v>0</v>
      </c>
      <c r="V530" s="708">
        <v>28</v>
      </c>
      <c r="W530" s="484">
        <v>65</v>
      </c>
      <c r="X530" s="484">
        <v>113</v>
      </c>
      <c r="Y530" s="638">
        <v>53</v>
      </c>
      <c r="Z530" s="630">
        <f t="shared" si="202"/>
        <v>10</v>
      </c>
      <c r="AA530" s="662">
        <f t="shared" si="203"/>
        <v>4.6511627906976744E-2</v>
      </c>
      <c r="AB530" s="630">
        <f t="shared" si="204"/>
        <v>0</v>
      </c>
      <c r="AC530" s="629">
        <f t="shared" si="205"/>
        <v>0</v>
      </c>
      <c r="AD530" s="630">
        <f t="shared" si="206"/>
        <v>16</v>
      </c>
      <c r="AE530" s="629">
        <f t="shared" si="207"/>
        <v>0.15238095238095239</v>
      </c>
      <c r="AF530" s="709">
        <f>SUM(W530:X530)</f>
        <v>178</v>
      </c>
      <c r="AG530" s="704">
        <f t="shared" si="209"/>
        <v>0.10339366515837103</v>
      </c>
      <c r="AH530" s="705">
        <f t="shared" si="210"/>
        <v>1102</v>
      </c>
      <c r="AI530" s="704">
        <f t="shared" si="211"/>
        <v>0.15837884449554471</v>
      </c>
      <c r="AJ530" s="561" t="s">
        <v>118</v>
      </c>
      <c r="AK530" s="463"/>
      <c r="AL530" s="463"/>
      <c r="AM530" s="464"/>
    </row>
    <row r="531" spans="1:39">
      <c r="A531" s="493" t="s">
        <v>126</v>
      </c>
      <c r="B531" s="703" t="s">
        <v>123</v>
      </c>
      <c r="C531" s="485">
        <v>0</v>
      </c>
      <c r="D531" s="612">
        <v>0</v>
      </c>
      <c r="E531" s="484" t="s">
        <v>123</v>
      </c>
      <c r="F531" s="485" t="s">
        <v>123</v>
      </c>
      <c r="G531" s="485" t="s">
        <v>123</v>
      </c>
      <c r="H531" s="485" t="s">
        <v>123</v>
      </c>
      <c r="I531" s="485" t="s">
        <v>123</v>
      </c>
      <c r="J531" s="485">
        <v>0</v>
      </c>
      <c r="K531" s="485" t="s">
        <v>123</v>
      </c>
      <c r="L531" s="485" t="s">
        <v>123</v>
      </c>
      <c r="M531" s="485" t="s">
        <v>123</v>
      </c>
      <c r="N531" s="485" t="s">
        <v>123</v>
      </c>
      <c r="O531" s="485" t="s">
        <v>123</v>
      </c>
      <c r="P531" s="485" t="s">
        <v>123</v>
      </c>
      <c r="Q531" s="485"/>
      <c r="R531" s="485"/>
      <c r="S531" s="485" t="s">
        <v>123</v>
      </c>
      <c r="T531" s="485" t="s">
        <v>123</v>
      </c>
      <c r="U531" s="485">
        <v>0</v>
      </c>
      <c r="V531" s="485" t="s">
        <v>123</v>
      </c>
      <c r="W531" s="485">
        <v>26</v>
      </c>
      <c r="X531" s="485">
        <v>23</v>
      </c>
      <c r="Y531" s="641">
        <v>15</v>
      </c>
      <c r="Z531" s="627">
        <f t="shared" si="202"/>
        <v>0</v>
      </c>
      <c r="AA531" s="660">
        <f t="shared" si="203"/>
        <v>0</v>
      </c>
      <c r="AB531" s="627">
        <f t="shared" si="204"/>
        <v>0</v>
      </c>
      <c r="AC531" s="626">
        <f t="shared" si="205"/>
        <v>0</v>
      </c>
      <c r="AD531" s="627">
        <f t="shared" si="206"/>
        <v>0</v>
      </c>
      <c r="AE531" s="626">
        <f t="shared" si="207"/>
        <v>0</v>
      </c>
      <c r="AF531" s="627">
        <f>SUM(V531:X531)</f>
        <v>49</v>
      </c>
      <c r="AG531" s="704">
        <f t="shared" si="209"/>
        <v>8.6877828054298639E-2</v>
      </c>
      <c r="AH531" s="705">
        <f t="shared" si="210"/>
        <v>865</v>
      </c>
      <c r="AI531" s="704">
        <f t="shared" si="211"/>
        <v>0.12431733256682954</v>
      </c>
      <c r="AJ531" s="561" t="s">
        <v>119</v>
      </c>
      <c r="AK531" s="463"/>
      <c r="AL531" s="463"/>
      <c r="AM531" s="464"/>
    </row>
    <row r="532" spans="1:39">
      <c r="A532" s="493" t="s">
        <v>127</v>
      </c>
      <c r="B532" s="703" t="s">
        <v>123</v>
      </c>
      <c r="C532" s="485">
        <v>0</v>
      </c>
      <c r="D532" s="612">
        <v>0</v>
      </c>
      <c r="E532" s="484" t="s">
        <v>123</v>
      </c>
      <c r="F532" s="485" t="s">
        <v>123</v>
      </c>
      <c r="G532" s="485" t="s">
        <v>123</v>
      </c>
      <c r="H532" s="485" t="s">
        <v>123</v>
      </c>
      <c r="I532" s="485" t="s">
        <v>123</v>
      </c>
      <c r="J532" s="485" t="s">
        <v>123</v>
      </c>
      <c r="K532" s="485" t="s">
        <v>123</v>
      </c>
      <c r="L532" s="485" t="s">
        <v>123</v>
      </c>
      <c r="M532" s="485" t="s">
        <v>123</v>
      </c>
      <c r="N532" s="485" t="s">
        <v>123</v>
      </c>
      <c r="O532" s="485" t="s">
        <v>123</v>
      </c>
      <c r="P532" s="485" t="s">
        <v>123</v>
      </c>
      <c r="Q532" s="485"/>
      <c r="R532" s="485"/>
      <c r="S532" s="485" t="s">
        <v>123</v>
      </c>
      <c r="T532" s="485" t="s">
        <v>123</v>
      </c>
      <c r="U532" s="485" t="s">
        <v>123</v>
      </c>
      <c r="V532" s="485" t="s">
        <v>123</v>
      </c>
      <c r="W532" s="485">
        <v>0</v>
      </c>
      <c r="X532" s="485">
        <v>15</v>
      </c>
      <c r="Y532" s="641">
        <v>15</v>
      </c>
      <c r="Z532" s="627">
        <f t="shared" si="202"/>
        <v>11</v>
      </c>
      <c r="AA532" s="660">
        <f t="shared" si="203"/>
        <v>5.1162790697674418E-2</v>
      </c>
      <c r="AB532" s="627">
        <f t="shared" si="204"/>
        <v>0</v>
      </c>
      <c r="AC532" s="626">
        <f t="shared" si="205"/>
        <v>0</v>
      </c>
      <c r="AD532" s="627">
        <f t="shared" si="206"/>
        <v>0</v>
      </c>
      <c r="AE532" s="626">
        <f t="shared" si="207"/>
        <v>0</v>
      </c>
      <c r="AF532" s="627">
        <f>SUM(V532:X532)</f>
        <v>15</v>
      </c>
      <c r="AG532" s="704">
        <f t="shared" si="209"/>
        <v>7.4660633484162894E-2</v>
      </c>
      <c r="AH532" s="705">
        <f t="shared" si="210"/>
        <v>489</v>
      </c>
      <c r="AI532" s="704">
        <f t="shared" si="211"/>
        <v>7.0278815751652776E-2</v>
      </c>
      <c r="AJ532" s="561" t="s">
        <v>120</v>
      </c>
      <c r="AK532" s="463"/>
      <c r="AL532" s="463"/>
      <c r="AM532" s="464"/>
    </row>
    <row r="533" spans="1:39">
      <c r="A533" s="493" t="s">
        <v>128</v>
      </c>
      <c r="B533" s="703" t="s">
        <v>123</v>
      </c>
      <c r="C533" s="485">
        <v>0</v>
      </c>
      <c r="D533" s="612">
        <v>0</v>
      </c>
      <c r="E533" s="484" t="s">
        <v>123</v>
      </c>
      <c r="F533" s="485" t="s">
        <v>123</v>
      </c>
      <c r="G533" s="485" t="s">
        <v>123</v>
      </c>
      <c r="H533" s="485" t="s">
        <v>123</v>
      </c>
      <c r="I533" s="485" t="s">
        <v>123</v>
      </c>
      <c r="J533" s="485" t="s">
        <v>123</v>
      </c>
      <c r="K533" s="485" t="s">
        <v>123</v>
      </c>
      <c r="L533" s="485" t="s">
        <v>123</v>
      </c>
      <c r="M533" s="485" t="s">
        <v>123</v>
      </c>
      <c r="N533" s="485" t="s">
        <v>123</v>
      </c>
      <c r="O533" s="485" t="s">
        <v>123</v>
      </c>
      <c r="P533" s="485" t="s">
        <v>123</v>
      </c>
      <c r="Q533" s="485"/>
      <c r="R533" s="485"/>
      <c r="S533" s="485" t="s">
        <v>123</v>
      </c>
      <c r="T533" s="485" t="s">
        <v>123</v>
      </c>
      <c r="U533" s="485" t="s">
        <v>123</v>
      </c>
      <c r="V533" s="485" t="s">
        <v>123</v>
      </c>
      <c r="W533" s="485">
        <v>0</v>
      </c>
      <c r="X533" s="485">
        <v>13</v>
      </c>
      <c r="Y533" s="641">
        <v>18</v>
      </c>
      <c r="Z533" s="627">
        <f t="shared" si="202"/>
        <v>0</v>
      </c>
      <c r="AA533" s="660">
        <f t="shared" si="203"/>
        <v>0</v>
      </c>
      <c r="AB533" s="627">
        <f t="shared" si="204"/>
        <v>0</v>
      </c>
      <c r="AC533" s="626">
        <f t="shared" si="205"/>
        <v>0</v>
      </c>
      <c r="AD533" s="627">
        <f t="shared" si="206"/>
        <v>0</v>
      </c>
      <c r="AE533" s="626">
        <f t="shared" si="207"/>
        <v>0</v>
      </c>
      <c r="AF533" s="627">
        <f>SUM(V533:X533)</f>
        <v>13</v>
      </c>
      <c r="AG533" s="704">
        <f t="shared" si="209"/>
        <v>0.1169683257918552</v>
      </c>
      <c r="AH533" s="705">
        <f t="shared" si="210"/>
        <v>541</v>
      </c>
      <c r="AI533" s="704">
        <f t="shared" si="211"/>
        <v>7.7752227651624026E-2</v>
      </c>
      <c r="AJ533" s="561" t="s">
        <v>121</v>
      </c>
      <c r="AK533" s="463"/>
      <c r="AL533" s="463"/>
      <c r="AM533" s="464"/>
    </row>
    <row r="534" spans="1:39" ht="13.5" thickBot="1">
      <c r="A534" s="507" t="s">
        <v>129</v>
      </c>
      <c r="B534" s="703" t="s">
        <v>123</v>
      </c>
      <c r="C534" s="485">
        <v>0</v>
      </c>
      <c r="D534" s="612">
        <v>0</v>
      </c>
      <c r="E534" s="484" t="s">
        <v>123</v>
      </c>
      <c r="F534" s="485" t="s">
        <v>123</v>
      </c>
      <c r="G534" s="485" t="s">
        <v>123</v>
      </c>
      <c r="H534" s="485" t="s">
        <v>123</v>
      </c>
      <c r="I534" s="485" t="s">
        <v>123</v>
      </c>
      <c r="J534" s="485" t="s">
        <v>123</v>
      </c>
      <c r="K534" s="485" t="s">
        <v>123</v>
      </c>
      <c r="L534" s="485" t="s">
        <v>123</v>
      </c>
      <c r="M534" s="485" t="s">
        <v>123</v>
      </c>
      <c r="N534" s="485" t="s">
        <v>123</v>
      </c>
      <c r="O534" s="485" t="s">
        <v>123</v>
      </c>
      <c r="P534" s="485" t="s">
        <v>123</v>
      </c>
      <c r="Q534" s="485"/>
      <c r="R534" s="485"/>
      <c r="S534" s="485" t="s">
        <v>123</v>
      </c>
      <c r="T534" s="485" t="s">
        <v>123</v>
      </c>
      <c r="U534" s="485" t="s">
        <v>123</v>
      </c>
      <c r="V534" s="485" t="s">
        <v>123</v>
      </c>
      <c r="W534" s="485">
        <v>0</v>
      </c>
      <c r="X534" s="485">
        <v>1</v>
      </c>
      <c r="Y534" s="641">
        <v>0</v>
      </c>
      <c r="Z534" s="627">
        <f t="shared" si="202"/>
        <v>0</v>
      </c>
      <c r="AA534" s="660">
        <f t="shared" si="203"/>
        <v>0</v>
      </c>
      <c r="AB534" s="627">
        <f t="shared" si="204"/>
        <v>0</v>
      </c>
      <c r="AC534" s="626">
        <f t="shared" si="205"/>
        <v>0</v>
      </c>
      <c r="AD534" s="627">
        <f t="shared" si="206"/>
        <v>0</v>
      </c>
      <c r="AE534" s="626">
        <f t="shared" si="207"/>
        <v>0</v>
      </c>
      <c r="AF534" s="627">
        <f>SUM(V534:X534)</f>
        <v>1</v>
      </c>
      <c r="AG534" s="704">
        <f t="shared" si="209"/>
        <v>0.11289592760180996</v>
      </c>
      <c r="AH534" s="705">
        <f t="shared" si="210"/>
        <v>502</v>
      </c>
      <c r="AI534" s="704">
        <f t="shared" si="211"/>
        <v>7.2147168726645589E-2</v>
      </c>
      <c r="AJ534" s="561" t="s">
        <v>122</v>
      </c>
      <c r="AK534" s="463"/>
      <c r="AL534" s="463"/>
      <c r="AM534" s="464"/>
    </row>
    <row r="535" spans="1:39" ht="13.5" thickBot="1">
      <c r="A535" s="48" t="s">
        <v>103</v>
      </c>
      <c r="B535" s="49">
        <f t="shared" ref="B535:AF535" si="212">SUM(B522:B534)</f>
        <v>92</v>
      </c>
      <c r="C535" s="49">
        <f t="shared" si="212"/>
        <v>24</v>
      </c>
      <c r="D535" s="49">
        <f t="shared" si="212"/>
        <v>0</v>
      </c>
      <c r="E535" s="49">
        <f t="shared" si="212"/>
        <v>0</v>
      </c>
      <c r="F535" s="49">
        <f t="shared" si="212"/>
        <v>71</v>
      </c>
      <c r="G535" s="49">
        <f t="shared" si="212"/>
        <v>247</v>
      </c>
      <c r="H535" s="49">
        <f t="shared" si="212"/>
        <v>369</v>
      </c>
      <c r="I535" s="49">
        <f t="shared" si="212"/>
        <v>261</v>
      </c>
      <c r="J535" s="49">
        <f t="shared" si="212"/>
        <v>383</v>
      </c>
      <c r="K535" s="49">
        <f t="shared" si="212"/>
        <v>287</v>
      </c>
      <c r="L535" s="49">
        <f t="shared" si="212"/>
        <v>183</v>
      </c>
      <c r="M535" s="49">
        <f t="shared" si="212"/>
        <v>121</v>
      </c>
      <c r="N535" s="49">
        <f t="shared" si="212"/>
        <v>46</v>
      </c>
      <c r="O535" s="49">
        <f t="shared" si="212"/>
        <v>27</v>
      </c>
      <c r="P535" s="49">
        <f t="shared" si="212"/>
        <v>25</v>
      </c>
      <c r="Q535" s="49"/>
      <c r="R535" s="49"/>
      <c r="S535" s="49">
        <f t="shared" si="212"/>
        <v>3</v>
      </c>
      <c r="T535" s="49">
        <f t="shared" si="212"/>
        <v>5</v>
      </c>
      <c r="U535" s="49">
        <f t="shared" si="212"/>
        <v>45</v>
      </c>
      <c r="V535" s="49">
        <f t="shared" si="212"/>
        <v>342</v>
      </c>
      <c r="W535" s="49">
        <f t="shared" si="212"/>
        <v>91</v>
      </c>
      <c r="X535" s="49">
        <f t="shared" si="212"/>
        <v>805</v>
      </c>
      <c r="Y535" s="49">
        <f t="shared" si="212"/>
        <v>408</v>
      </c>
      <c r="Z535" s="51">
        <f t="shared" si="212"/>
        <v>215</v>
      </c>
      <c r="AA535" s="52">
        <f t="shared" si="212"/>
        <v>0.99999999999999989</v>
      </c>
      <c r="AB535" s="51">
        <f t="shared" si="212"/>
        <v>1968</v>
      </c>
      <c r="AC535" s="52">
        <f t="shared" si="212"/>
        <v>1</v>
      </c>
      <c r="AD535" s="51">
        <f t="shared" si="212"/>
        <v>105</v>
      </c>
      <c r="AE535" s="52">
        <f t="shared" si="212"/>
        <v>1</v>
      </c>
      <c r="AF535" s="51">
        <f t="shared" si="212"/>
        <v>1210</v>
      </c>
      <c r="AG535" s="251">
        <f t="shared" si="209"/>
        <v>4.4796380090497738E-2</v>
      </c>
      <c r="AH535" s="710">
        <f t="shared" si="210"/>
        <v>202</v>
      </c>
      <c r="AI535" s="251">
        <f t="shared" si="211"/>
        <v>2.9031330842196033E-2</v>
      </c>
      <c r="AJ535" s="564" t="s">
        <v>124</v>
      </c>
      <c r="AK535" s="597"/>
      <c r="AL535" s="597"/>
      <c r="AM535" s="144"/>
    </row>
    <row r="536" spans="1:39">
      <c r="A536" s="58" t="s">
        <v>226</v>
      </c>
      <c r="E536" s="181">
        <v>1.5</v>
      </c>
      <c r="F536" s="181">
        <v>0.9</v>
      </c>
      <c r="G536" s="181">
        <v>1.7</v>
      </c>
      <c r="H536" s="181">
        <v>1.7</v>
      </c>
      <c r="I536" s="181">
        <v>2.1</v>
      </c>
      <c r="J536" s="181">
        <v>2.5</v>
      </c>
      <c r="K536" s="181">
        <v>1.9</v>
      </c>
      <c r="L536" s="181">
        <v>2.2000000000000002</v>
      </c>
      <c r="M536" s="181">
        <v>2.2999999999999998</v>
      </c>
      <c r="N536" s="181">
        <v>2</v>
      </c>
      <c r="O536" s="181">
        <v>2.2000000000000002</v>
      </c>
      <c r="P536" s="181">
        <v>2</v>
      </c>
      <c r="Q536" s="181"/>
      <c r="R536" s="181"/>
      <c r="S536" s="181">
        <v>2.2999999999999998</v>
      </c>
      <c r="T536" s="181">
        <v>2</v>
      </c>
      <c r="U536" s="181">
        <v>2.1</v>
      </c>
      <c r="Z536" s="663">
        <v>2005</v>
      </c>
      <c r="AA536" s="516" t="s">
        <v>135</v>
      </c>
      <c r="AB536" s="517"/>
      <c r="AC536" s="517"/>
      <c r="AD536" s="517" t="s">
        <v>245</v>
      </c>
      <c r="AE536" s="517" t="s">
        <v>246</v>
      </c>
      <c r="AF536" s="664" t="s">
        <v>131</v>
      </c>
      <c r="AG536" s="711">
        <f t="shared" si="209"/>
        <v>0.13778280542986426</v>
      </c>
      <c r="AH536" s="712">
        <f t="shared" si="210"/>
        <v>610</v>
      </c>
      <c r="AI536" s="711">
        <f t="shared" si="211"/>
        <v>8.7668870365047433E-2</v>
      </c>
      <c r="AJ536" s="567" t="s">
        <v>125</v>
      </c>
      <c r="AK536" s="602"/>
      <c r="AL536" s="602"/>
      <c r="AM536" s="603"/>
    </row>
    <row r="537" spans="1:39">
      <c r="E537" s="181" t="s">
        <v>289</v>
      </c>
      <c r="F537" s="181" t="s">
        <v>289</v>
      </c>
      <c r="G537" s="181" t="s">
        <v>289</v>
      </c>
      <c r="H537" s="181" t="s">
        <v>290</v>
      </c>
      <c r="I537" s="181" t="s">
        <v>290</v>
      </c>
      <c r="J537" s="181" t="s">
        <v>290</v>
      </c>
      <c r="K537" s="181" t="s">
        <v>289</v>
      </c>
      <c r="L537" s="181" t="s">
        <v>289</v>
      </c>
      <c r="M537" s="181" t="s">
        <v>289</v>
      </c>
      <c r="N537" s="181" t="s">
        <v>289</v>
      </c>
      <c r="O537" s="181" t="s">
        <v>289</v>
      </c>
      <c r="P537" s="181" t="s">
        <v>289</v>
      </c>
      <c r="Q537" s="181"/>
      <c r="R537" s="181"/>
      <c r="S537" s="181" t="s">
        <v>289</v>
      </c>
      <c r="T537" s="181" t="s">
        <v>289</v>
      </c>
      <c r="U537" s="181" t="s">
        <v>289</v>
      </c>
      <c r="Z537" s="665"/>
      <c r="AA537" s="666"/>
      <c r="AB537" s="666"/>
      <c r="AC537" s="666"/>
      <c r="AD537" s="666"/>
      <c r="AE537" s="666"/>
      <c r="AF537" s="205" t="s">
        <v>138</v>
      </c>
      <c r="AG537" s="704">
        <f t="shared" si="209"/>
        <v>8.2805429864253391E-2</v>
      </c>
      <c r="AH537" s="705">
        <f t="shared" si="210"/>
        <v>366</v>
      </c>
      <c r="AI537" s="704">
        <f t="shared" si="211"/>
        <v>5.2601322219028454E-2</v>
      </c>
      <c r="AJ537" s="560" t="s">
        <v>126</v>
      </c>
      <c r="AK537" s="463"/>
      <c r="AL537" s="463"/>
      <c r="AM537" s="464"/>
    </row>
    <row r="538" spans="1:39">
      <c r="A538" s="152" t="s">
        <v>291</v>
      </c>
      <c r="S538" s="181">
        <f>SUM(E536:U536)</f>
        <v>29.400000000000002</v>
      </c>
      <c r="T538" s="247" t="s">
        <v>292</v>
      </c>
      <c r="U538" s="181"/>
      <c r="Z538" s="208" t="s">
        <v>248</v>
      </c>
      <c r="AA538" s="64"/>
      <c r="AB538" s="64"/>
      <c r="AC538" s="64"/>
      <c r="AD538" s="520">
        <f>SUM(AF538,AH459)/SUM(AF459:AI459)</f>
        <v>1.0769230769230769</v>
      </c>
      <c r="AE538" s="520">
        <f>SUM(AG459,AI459)/SUM(AF459:AI459)</f>
        <v>0.99038461538461542</v>
      </c>
      <c r="AF538" s="522">
        <f>SUM(Z522:Z523)</f>
        <v>111</v>
      </c>
      <c r="AG538" s="704">
        <f t="shared" si="209"/>
        <v>4.5248868778280542E-2</v>
      </c>
      <c r="AH538" s="705">
        <f t="shared" si="210"/>
        <v>200</v>
      </c>
      <c r="AI538" s="704">
        <f t="shared" si="211"/>
        <v>2.8743891922966371E-2</v>
      </c>
      <c r="AJ538" s="560" t="s">
        <v>127</v>
      </c>
      <c r="AK538" s="463"/>
      <c r="AL538" s="463"/>
      <c r="AM538" s="464"/>
    </row>
    <row r="539" spans="1:39" ht="13.5" thickBot="1">
      <c r="A539" s="248" t="s">
        <v>293</v>
      </c>
      <c r="S539" s="181">
        <v>2.2999999999999998</v>
      </c>
      <c r="T539" s="247" t="s">
        <v>294</v>
      </c>
      <c r="U539" s="181"/>
      <c r="Z539" s="208" t="s">
        <v>295</v>
      </c>
      <c r="AA539" s="64"/>
      <c r="AB539" s="64"/>
      <c r="AC539" s="64"/>
      <c r="AD539" s="520" t="e">
        <f>SUM(AF539,AH460)/SUM(AF460:AI460)</f>
        <v>#DIV/0!</v>
      </c>
      <c r="AE539" s="520" t="e">
        <f>SUM(AG460,AI460)/SUM(AF460:AI460)</f>
        <v>#DIV/0!</v>
      </c>
      <c r="AF539" s="522">
        <f>SUM(AB522:AB525)</f>
        <v>1968</v>
      </c>
      <c r="AG539" s="704">
        <f t="shared" si="209"/>
        <v>3.3484162895927601E-2</v>
      </c>
      <c r="AH539" s="705">
        <f t="shared" si="210"/>
        <v>148</v>
      </c>
      <c r="AI539" s="704">
        <f t="shared" si="211"/>
        <v>2.1270480022995114E-2</v>
      </c>
      <c r="AJ539" s="560" t="s">
        <v>128</v>
      </c>
      <c r="AK539" s="463"/>
      <c r="AL539" s="463"/>
      <c r="AM539" s="464"/>
    </row>
    <row r="540" spans="1:39" ht="13.5" thickBot="1">
      <c r="A540" s="10" t="s">
        <v>296</v>
      </c>
      <c r="S540" s="249">
        <f>SUM(S538:S539)</f>
        <v>31.700000000000003</v>
      </c>
      <c r="T540" s="247" t="s">
        <v>297</v>
      </c>
      <c r="U540" s="181"/>
      <c r="Z540" s="667" t="s">
        <v>268</v>
      </c>
      <c r="AA540" s="666"/>
      <c r="AB540" s="666"/>
      <c r="AC540" s="666"/>
      <c r="AD540" s="520">
        <f>SUM(AF540,AH461)/SUM(AF461:AI461)</f>
        <v>0.44075829383886256</v>
      </c>
      <c r="AE540" s="520">
        <f>SUM(AG461,AI461)/SUM(AF461:AI461)</f>
        <v>0.99289099526066349</v>
      </c>
      <c r="AF540" s="522">
        <f>SUM(AF522:AF523)</f>
        <v>366</v>
      </c>
      <c r="AG540" s="704">
        <f t="shared" si="209"/>
        <v>7.2398190045248872E-3</v>
      </c>
      <c r="AH540" s="705">
        <f t="shared" si="210"/>
        <v>32</v>
      </c>
      <c r="AI540" s="704">
        <f t="shared" si="211"/>
        <v>4.5990227076746189E-3</v>
      </c>
      <c r="AJ540" s="570" t="s">
        <v>129</v>
      </c>
      <c r="AK540" s="604"/>
      <c r="AL540" s="604"/>
      <c r="AM540" s="605"/>
    </row>
    <row r="541" spans="1:39" ht="13.5" thickBot="1">
      <c r="A541" s="10" t="s">
        <v>298</v>
      </c>
      <c r="AD541" s="10" t="s">
        <v>154</v>
      </c>
      <c r="AE541" s="10" t="s">
        <v>175</v>
      </c>
      <c r="AG541" s="254">
        <f>SUM(AG528:AG540)</f>
        <v>0.99999999999999989</v>
      </c>
      <c r="AH541" s="255">
        <f>SUM(AH528:AH540)</f>
        <v>6958</v>
      </c>
      <c r="AI541" s="254">
        <f>SUM(AI528:AI540)</f>
        <v>1</v>
      </c>
      <c r="AJ541" s="146"/>
      <c r="AK541" s="147"/>
      <c r="AL541" s="147"/>
      <c r="AM541" s="147"/>
    </row>
    <row r="542" spans="1:39">
      <c r="A542" s="10" t="s">
        <v>299</v>
      </c>
      <c r="AD542" s="7">
        <f>AB524-AE542</f>
        <v>228</v>
      </c>
      <c r="AE542" s="10">
        <v>6</v>
      </c>
    </row>
    <row r="544" spans="1:39" ht="27" thickBot="1">
      <c r="A544" s="5" t="s">
        <v>300</v>
      </c>
      <c r="B544" s="5"/>
      <c r="C544" s="6"/>
      <c r="D544" s="6"/>
      <c r="E544" s="7"/>
      <c r="F544" s="7"/>
      <c r="G544" s="7"/>
      <c r="H544" s="7"/>
      <c r="I544" s="7"/>
      <c r="J544" s="7"/>
      <c r="K544" s="7"/>
      <c r="AE544" s="7"/>
      <c r="AF544" s="7"/>
    </row>
    <row r="545" spans="1:43" ht="13.5" thickBot="1">
      <c r="A545" s="11" t="s">
        <v>95</v>
      </c>
      <c r="B545" s="11"/>
      <c r="C545" s="7"/>
      <c r="D545" s="7"/>
      <c r="E545" s="7"/>
      <c r="F545" s="7"/>
      <c r="G545" s="7"/>
      <c r="H545" s="7"/>
      <c r="I545" s="7"/>
      <c r="J545" s="7"/>
      <c r="K545" s="7"/>
      <c r="AE545" s="7"/>
      <c r="AF545" s="7"/>
    </row>
    <row r="546" spans="1:43" ht="13.5" thickTop="1">
      <c r="A546" s="12" t="s">
        <v>72</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199"/>
      <c r="AH546" s="199"/>
    </row>
    <row r="547" spans="1:43">
      <c r="A547" s="456" t="s">
        <v>96</v>
      </c>
      <c r="B547" s="462" t="s">
        <v>160</v>
      </c>
      <c r="C547" s="462" t="s">
        <v>160</v>
      </c>
      <c r="D547" s="462" t="s">
        <v>160</v>
      </c>
      <c r="E547" s="462" t="s">
        <v>160</v>
      </c>
      <c r="F547" s="462" t="s">
        <v>160</v>
      </c>
      <c r="G547" s="713" t="s">
        <v>253</v>
      </c>
      <c r="H547" s="713" t="s">
        <v>253</v>
      </c>
      <c r="I547" s="713" t="s">
        <v>253</v>
      </c>
      <c r="J547" s="713" t="s">
        <v>253</v>
      </c>
      <c r="K547" s="713" t="s">
        <v>253</v>
      </c>
      <c r="L547" s="713" t="s">
        <v>253</v>
      </c>
      <c r="M547" s="713" t="s">
        <v>253</v>
      </c>
      <c r="N547" s="713" t="s">
        <v>253</v>
      </c>
      <c r="O547" s="713" t="s">
        <v>253</v>
      </c>
      <c r="P547" s="713" t="s">
        <v>253</v>
      </c>
      <c r="Q547" s="713"/>
      <c r="R547" s="713"/>
      <c r="S547" s="713" t="s">
        <v>253</v>
      </c>
      <c r="T547" s="713" t="s">
        <v>253</v>
      </c>
      <c r="U547" s="713" t="s">
        <v>253</v>
      </c>
      <c r="V547" s="713" t="s">
        <v>253</v>
      </c>
      <c r="W547" s="713" t="s">
        <v>253</v>
      </c>
      <c r="X547" s="462" t="s">
        <v>160</v>
      </c>
      <c r="Y547" s="462" t="s">
        <v>160</v>
      </c>
      <c r="Z547" s="462" t="s">
        <v>160</v>
      </c>
      <c r="AA547" s="462" t="s">
        <v>160</v>
      </c>
      <c r="AB547" s="462" t="s">
        <v>160</v>
      </c>
      <c r="AC547" s="458"/>
      <c r="AD547" s="459"/>
      <c r="AE547" s="459"/>
      <c r="AF547" s="460"/>
      <c r="AI547" s="199"/>
    </row>
    <row r="548" spans="1:43">
      <c r="A548" s="456" t="s">
        <v>99</v>
      </c>
      <c r="B548" s="462" t="s">
        <v>161</v>
      </c>
      <c r="C548" s="462" t="s">
        <v>301</v>
      </c>
      <c r="D548" s="462" t="s">
        <v>161</v>
      </c>
      <c r="E548" s="462" t="s">
        <v>161</v>
      </c>
      <c r="F548" s="462" t="s">
        <v>161</v>
      </c>
      <c r="G548" s="462" t="s">
        <v>161</v>
      </c>
      <c r="H548" s="462" t="s">
        <v>161</v>
      </c>
      <c r="I548" s="462" t="s">
        <v>100</v>
      </c>
      <c r="J548" s="462" t="s">
        <v>161</v>
      </c>
      <c r="K548" s="462" t="s">
        <v>161</v>
      </c>
      <c r="L548" s="462" t="s">
        <v>100</v>
      </c>
      <c r="M548" s="462" t="s">
        <v>161</v>
      </c>
      <c r="N548" s="462" t="s">
        <v>100</v>
      </c>
      <c r="O548" s="462" t="s">
        <v>100</v>
      </c>
      <c r="P548" s="462" t="s">
        <v>161</v>
      </c>
      <c r="Q548" s="462"/>
      <c r="R548" s="462"/>
      <c r="S548" s="462" t="s">
        <v>101</v>
      </c>
      <c r="T548" s="462" t="s">
        <v>101</v>
      </c>
      <c r="U548" s="462" t="s">
        <v>101</v>
      </c>
      <c r="V548" s="462" t="s">
        <v>101</v>
      </c>
      <c r="W548" s="462" t="s">
        <v>100</v>
      </c>
      <c r="X548" s="462" t="s">
        <v>100</v>
      </c>
      <c r="Y548" s="462" t="s">
        <v>100</v>
      </c>
      <c r="Z548" s="553" t="s">
        <v>102</v>
      </c>
      <c r="AA548" s="462" t="s">
        <v>101</v>
      </c>
      <c r="AB548" s="462" t="s">
        <v>101</v>
      </c>
      <c r="AC548" s="465" t="s">
        <v>103</v>
      </c>
      <c r="AD548" s="459"/>
      <c r="AE548" s="460"/>
      <c r="AF548" s="460"/>
      <c r="AI548" s="199"/>
    </row>
    <row r="549" spans="1:43" ht="13.5" thickBot="1">
      <c r="A549" s="472" t="s">
        <v>232</v>
      </c>
      <c r="B549" s="553">
        <v>6558</v>
      </c>
      <c r="C549" s="553">
        <v>4827</v>
      </c>
      <c r="D549" s="553">
        <v>5825</v>
      </c>
      <c r="E549" s="553">
        <v>10207</v>
      </c>
      <c r="F549" s="553">
        <v>8483</v>
      </c>
      <c r="G549" s="553">
        <v>13934</v>
      </c>
      <c r="H549" s="553">
        <v>14972</v>
      </c>
      <c r="I549" s="553">
        <v>14730</v>
      </c>
      <c r="J549" s="553">
        <v>14726</v>
      </c>
      <c r="K549" s="553">
        <v>14682</v>
      </c>
      <c r="L549" s="553">
        <v>14881</v>
      </c>
      <c r="M549" s="553">
        <v>16059</v>
      </c>
      <c r="N549" s="553">
        <v>14472</v>
      </c>
      <c r="O549" s="553">
        <v>13279</v>
      </c>
      <c r="P549" s="553">
        <v>10075</v>
      </c>
      <c r="Q549" s="553"/>
      <c r="R549" s="553"/>
      <c r="S549" s="553">
        <v>9477</v>
      </c>
      <c r="T549" s="553">
        <v>8511</v>
      </c>
      <c r="U549" s="553">
        <v>8959</v>
      </c>
      <c r="V549" s="553">
        <v>8960</v>
      </c>
      <c r="W549" s="553">
        <v>8375</v>
      </c>
      <c r="X549" s="553">
        <v>7048</v>
      </c>
      <c r="Y549" s="553">
        <v>5339</v>
      </c>
      <c r="Z549" s="553">
        <v>4058</v>
      </c>
      <c r="AA549" s="553">
        <v>4284</v>
      </c>
      <c r="AB549" s="553">
        <v>4010</v>
      </c>
      <c r="AC549" s="22" t="s">
        <v>105</v>
      </c>
      <c r="AD549" s="623"/>
      <c r="AE549" s="573"/>
      <c r="AF549" s="573"/>
    </row>
    <row r="550" spans="1:43" ht="13.5" thickBot="1">
      <c r="A550" s="217" t="s">
        <v>106</v>
      </c>
      <c r="B550" s="218" t="s">
        <v>108</v>
      </c>
      <c r="C550" s="218" t="s">
        <v>108</v>
      </c>
      <c r="D550" s="218" t="s">
        <v>108</v>
      </c>
      <c r="E550" s="218" t="s">
        <v>108</v>
      </c>
      <c r="F550" s="218" t="s">
        <v>107</v>
      </c>
      <c r="G550" s="556" t="s">
        <v>107</v>
      </c>
      <c r="H550" s="556" t="s">
        <v>107</v>
      </c>
      <c r="I550" s="556" t="s">
        <v>107</v>
      </c>
      <c r="J550" s="556" t="s">
        <v>107</v>
      </c>
      <c r="K550" s="556" t="s">
        <v>107</v>
      </c>
      <c r="L550" s="556" t="s">
        <v>107</v>
      </c>
      <c r="M550" s="556" t="s">
        <v>107</v>
      </c>
      <c r="N550" s="556" t="s">
        <v>107</v>
      </c>
      <c r="O550" s="556" t="s">
        <v>107</v>
      </c>
      <c r="P550" s="556" t="s">
        <v>107</v>
      </c>
      <c r="Q550" s="556"/>
      <c r="R550" s="556"/>
      <c r="S550" s="556" t="s">
        <v>107</v>
      </c>
      <c r="T550" s="556" t="s">
        <v>153</v>
      </c>
      <c r="U550" s="556" t="s">
        <v>153</v>
      </c>
      <c r="V550" s="556" t="s">
        <v>153</v>
      </c>
      <c r="W550" s="556" t="s">
        <v>153</v>
      </c>
      <c r="X550" s="556" t="s">
        <v>113</v>
      </c>
      <c r="Y550" s="556" t="s">
        <v>113</v>
      </c>
      <c r="Z550" s="556" t="s">
        <v>113</v>
      </c>
      <c r="AA550" s="556" t="s">
        <v>113</v>
      </c>
      <c r="AB550" s="556" t="s">
        <v>108</v>
      </c>
      <c r="AC550" s="90" t="s">
        <v>108</v>
      </c>
      <c r="AD550" s="91" t="s">
        <v>109</v>
      </c>
      <c r="AE550" s="179" t="s">
        <v>110</v>
      </c>
      <c r="AF550" s="91" t="s">
        <v>111</v>
      </c>
      <c r="AI550" s="199"/>
      <c r="AJ550" s="199"/>
    </row>
    <row r="551" spans="1:43" ht="13.5" thickBot="1">
      <c r="A551" s="26" t="s">
        <v>115</v>
      </c>
      <c r="B551" s="484">
        <v>288</v>
      </c>
      <c r="C551" s="484">
        <v>97</v>
      </c>
      <c r="D551" s="484">
        <v>0</v>
      </c>
      <c r="E551" s="484">
        <v>0</v>
      </c>
      <c r="F551" s="484">
        <v>0</v>
      </c>
      <c r="G551" s="484">
        <v>0</v>
      </c>
      <c r="H551" s="484">
        <v>1</v>
      </c>
      <c r="I551" s="484">
        <v>7</v>
      </c>
      <c r="J551" s="484">
        <v>6</v>
      </c>
      <c r="K551" s="484">
        <v>7</v>
      </c>
      <c r="L551" s="484">
        <v>29</v>
      </c>
      <c r="M551" s="484">
        <v>15</v>
      </c>
      <c r="N551" s="484" t="s">
        <v>123</v>
      </c>
      <c r="O551" s="484">
        <v>34</v>
      </c>
      <c r="P551" s="484">
        <v>3</v>
      </c>
      <c r="Q551" s="484"/>
      <c r="R551" s="484"/>
      <c r="S551" s="484">
        <v>0</v>
      </c>
      <c r="T551" s="484">
        <v>0</v>
      </c>
      <c r="U551" s="484">
        <v>0</v>
      </c>
      <c r="V551" s="484">
        <v>0</v>
      </c>
      <c r="W551" s="484">
        <v>0</v>
      </c>
      <c r="X551" s="484">
        <v>0</v>
      </c>
      <c r="Y551" s="484">
        <v>0</v>
      </c>
      <c r="Z551" s="484">
        <v>81</v>
      </c>
      <c r="AA551" s="484">
        <v>79</v>
      </c>
      <c r="AB551" s="671">
        <v>78</v>
      </c>
      <c r="AC551" s="627">
        <f t="shared" ref="AC551:AC563" si="213">SUM(B551:E551)</f>
        <v>385</v>
      </c>
      <c r="AD551" s="626">
        <f t="shared" ref="AD551:AD563" si="214">AC551/AC$564</f>
        <v>0.84061135371179041</v>
      </c>
      <c r="AE551" s="627">
        <f t="shared" ref="AE551:AE563" si="215">SUM(F551:S551)</f>
        <v>102</v>
      </c>
      <c r="AF551" s="626">
        <f t="shared" ref="AF551:AF563" si="216">AE551/AE$564</f>
        <v>0.16425120772946861</v>
      </c>
    </row>
    <row r="552" spans="1:43" ht="13.5" thickTop="1">
      <c r="A552" s="493" t="s">
        <v>117</v>
      </c>
      <c r="B552" s="485">
        <v>14</v>
      </c>
      <c r="C552" s="485">
        <v>2</v>
      </c>
      <c r="D552" s="485">
        <v>0</v>
      </c>
      <c r="E552" s="485">
        <v>0</v>
      </c>
      <c r="F552" s="485">
        <v>0</v>
      </c>
      <c r="G552" s="485">
        <v>4</v>
      </c>
      <c r="H552" s="485">
        <v>9</v>
      </c>
      <c r="I552" s="485">
        <v>20</v>
      </c>
      <c r="J552" s="485">
        <v>47</v>
      </c>
      <c r="K552" s="485">
        <v>16</v>
      </c>
      <c r="L552" s="485">
        <v>54</v>
      </c>
      <c r="M552" s="485">
        <v>25</v>
      </c>
      <c r="N552" s="485" t="s">
        <v>123</v>
      </c>
      <c r="O552" s="485">
        <v>33</v>
      </c>
      <c r="P552" s="485">
        <v>2</v>
      </c>
      <c r="Q552" s="485"/>
      <c r="R552" s="485"/>
      <c r="S552" s="485">
        <v>5</v>
      </c>
      <c r="T552" s="485">
        <v>0</v>
      </c>
      <c r="U552" s="485">
        <v>0</v>
      </c>
      <c r="V552" s="485">
        <v>2</v>
      </c>
      <c r="W552" s="485">
        <v>10</v>
      </c>
      <c r="X552" s="485">
        <v>25</v>
      </c>
      <c r="Y552" s="485">
        <v>31</v>
      </c>
      <c r="Z552" s="485">
        <v>13</v>
      </c>
      <c r="AA552" s="485">
        <v>1</v>
      </c>
      <c r="AB552" s="668">
        <v>9</v>
      </c>
      <c r="AC552" s="627">
        <f t="shared" si="213"/>
        <v>16</v>
      </c>
      <c r="AD552" s="626">
        <f t="shared" si="214"/>
        <v>3.4934497816593885E-2</v>
      </c>
      <c r="AE552" s="627">
        <f t="shared" si="215"/>
        <v>215</v>
      </c>
      <c r="AF552" s="626">
        <f t="shared" si="216"/>
        <v>0.34621578099838968</v>
      </c>
      <c r="AG552" s="17"/>
      <c r="AH552" s="17"/>
      <c r="AI552" s="17"/>
      <c r="AJ552" s="17"/>
      <c r="AK552" s="18"/>
      <c r="AL552" s="19"/>
      <c r="AM552" s="19"/>
      <c r="AN552" s="19"/>
      <c r="AO552" s="20"/>
      <c r="AP552" s="20"/>
      <c r="AQ552" s="21"/>
    </row>
    <row r="553" spans="1:43">
      <c r="A553" s="493" t="s">
        <v>118</v>
      </c>
      <c r="B553" s="485">
        <v>20</v>
      </c>
      <c r="C553" s="485">
        <v>7</v>
      </c>
      <c r="D553" s="485">
        <v>0</v>
      </c>
      <c r="E553" s="485">
        <v>0</v>
      </c>
      <c r="F553" s="485">
        <v>0</v>
      </c>
      <c r="G553" s="485">
        <v>4</v>
      </c>
      <c r="H553" s="485">
        <v>19</v>
      </c>
      <c r="I553" s="485">
        <v>40</v>
      </c>
      <c r="J553" s="485">
        <v>66</v>
      </c>
      <c r="K553" s="485">
        <v>36</v>
      </c>
      <c r="L553" s="485">
        <v>51</v>
      </c>
      <c r="M553" s="485">
        <v>39</v>
      </c>
      <c r="N553" s="485" t="s">
        <v>123</v>
      </c>
      <c r="O553" s="485">
        <v>39</v>
      </c>
      <c r="P553" s="485">
        <v>3</v>
      </c>
      <c r="Q553" s="485"/>
      <c r="R553" s="485"/>
      <c r="S553" s="485">
        <v>5</v>
      </c>
      <c r="T553" s="485">
        <v>0</v>
      </c>
      <c r="U553" s="485">
        <v>2</v>
      </c>
      <c r="V553" s="485">
        <v>11</v>
      </c>
      <c r="W553" s="485">
        <v>17</v>
      </c>
      <c r="X553" s="485">
        <v>20</v>
      </c>
      <c r="Y553" s="485">
        <v>47</v>
      </c>
      <c r="Z553" s="485">
        <v>20</v>
      </c>
      <c r="AA553" s="485">
        <v>5</v>
      </c>
      <c r="AB553" s="668">
        <v>1</v>
      </c>
      <c r="AC553" s="627">
        <f t="shared" si="213"/>
        <v>27</v>
      </c>
      <c r="AD553" s="626">
        <f t="shared" si="214"/>
        <v>5.8951965065502182E-2</v>
      </c>
      <c r="AE553" s="627">
        <f t="shared" si="215"/>
        <v>302</v>
      </c>
      <c r="AF553" s="626">
        <f t="shared" si="216"/>
        <v>0.48631239935587761</v>
      </c>
      <c r="AG553" s="460"/>
      <c r="AH553" s="460"/>
      <c r="AI553" s="460"/>
      <c r="AJ553" s="460"/>
      <c r="AK553" s="461"/>
      <c r="AL553" s="462"/>
      <c r="AM553" s="462"/>
      <c r="AN553" s="462"/>
      <c r="AO553" s="463"/>
      <c r="AP553" s="463"/>
      <c r="AQ553" s="464"/>
    </row>
    <row r="554" spans="1:43">
      <c r="A554" s="493" t="s">
        <v>119</v>
      </c>
      <c r="B554" s="485">
        <v>14</v>
      </c>
      <c r="C554" s="485">
        <v>14</v>
      </c>
      <c r="D554" s="485">
        <v>0</v>
      </c>
      <c r="E554" s="485">
        <v>0</v>
      </c>
      <c r="F554" s="485">
        <v>0</v>
      </c>
      <c r="G554" s="485">
        <v>0</v>
      </c>
      <c r="H554" s="485">
        <v>0</v>
      </c>
      <c r="I554" s="485">
        <v>0</v>
      </c>
      <c r="J554" s="485">
        <v>1</v>
      </c>
      <c r="K554" s="485">
        <v>1</v>
      </c>
      <c r="L554" s="485">
        <v>0</v>
      </c>
      <c r="M554" s="485">
        <v>0</v>
      </c>
      <c r="N554" s="485">
        <v>0</v>
      </c>
      <c r="O554" s="485">
        <v>0</v>
      </c>
      <c r="P554" s="485">
        <v>0</v>
      </c>
      <c r="Q554" s="485"/>
      <c r="R554" s="485"/>
      <c r="S554" s="485">
        <v>0</v>
      </c>
      <c r="T554" s="485">
        <v>0</v>
      </c>
      <c r="U554" s="485">
        <v>0</v>
      </c>
      <c r="V554" s="485">
        <v>0</v>
      </c>
      <c r="W554" s="485">
        <v>0</v>
      </c>
      <c r="X554" s="485">
        <v>1</v>
      </c>
      <c r="Y554" s="485">
        <v>139</v>
      </c>
      <c r="Z554" s="485">
        <v>113</v>
      </c>
      <c r="AA554" s="485">
        <v>113</v>
      </c>
      <c r="AB554" s="668">
        <v>19</v>
      </c>
      <c r="AC554" s="627">
        <f t="shared" si="213"/>
        <v>28</v>
      </c>
      <c r="AD554" s="626">
        <f t="shared" si="214"/>
        <v>6.1135371179039298E-2</v>
      </c>
      <c r="AE554" s="627">
        <f t="shared" si="215"/>
        <v>2</v>
      </c>
      <c r="AF554" s="626">
        <f t="shared" si="216"/>
        <v>3.2206119162640902E-3</v>
      </c>
      <c r="AG554" s="460"/>
      <c r="AH554" s="460"/>
      <c r="AI554" s="460"/>
      <c r="AJ554" s="460"/>
      <c r="AK554" s="461"/>
      <c r="AL554" s="462"/>
      <c r="AM554" s="462"/>
      <c r="AN554" s="463"/>
      <c r="AO554" s="463"/>
      <c r="AP554" s="463"/>
      <c r="AQ554" s="464"/>
    </row>
    <row r="555" spans="1:43" ht="13.5" thickBot="1">
      <c r="A555" s="493" t="s">
        <v>120</v>
      </c>
      <c r="B555" s="612" t="s">
        <v>123</v>
      </c>
      <c r="C555" s="485">
        <v>2</v>
      </c>
      <c r="D555" s="485">
        <v>0</v>
      </c>
      <c r="E555" s="485">
        <v>0</v>
      </c>
      <c r="F555" s="485">
        <v>0</v>
      </c>
      <c r="G555" s="485">
        <v>0</v>
      </c>
      <c r="H555" s="485">
        <v>0</v>
      </c>
      <c r="I555" s="485">
        <v>0</v>
      </c>
      <c r="J555" s="485">
        <v>0</v>
      </c>
      <c r="K555" s="485">
        <v>0</v>
      </c>
      <c r="L555" s="485">
        <v>0</v>
      </c>
      <c r="M555" s="485">
        <v>0</v>
      </c>
      <c r="N555" s="485">
        <v>0</v>
      </c>
      <c r="O555" s="485">
        <v>0</v>
      </c>
      <c r="P555" s="485">
        <v>0</v>
      </c>
      <c r="Q555" s="485"/>
      <c r="R555" s="485"/>
      <c r="S555" s="485">
        <v>0</v>
      </c>
      <c r="T555" s="485">
        <v>0</v>
      </c>
      <c r="U555" s="485">
        <v>0</v>
      </c>
      <c r="V555" s="485">
        <v>0</v>
      </c>
      <c r="W555" s="485">
        <v>2</v>
      </c>
      <c r="X555" s="485">
        <v>8</v>
      </c>
      <c r="Y555" s="485">
        <v>69</v>
      </c>
      <c r="Z555" s="485">
        <v>59</v>
      </c>
      <c r="AA555" s="485">
        <v>72</v>
      </c>
      <c r="AB555" s="668">
        <v>33</v>
      </c>
      <c r="AC555" s="627">
        <f t="shared" si="213"/>
        <v>2</v>
      </c>
      <c r="AD555" s="626">
        <f t="shared" si="214"/>
        <v>4.3668122270742356E-3</v>
      </c>
      <c r="AE555" s="627">
        <f t="shared" si="215"/>
        <v>0</v>
      </c>
      <c r="AF555" s="626">
        <f t="shared" si="216"/>
        <v>0</v>
      </c>
      <c r="AG555" s="573"/>
      <c r="AH555" s="573"/>
      <c r="AI555" s="573"/>
      <c r="AJ555" s="574"/>
      <c r="AK555" s="575"/>
      <c r="AL555" s="576"/>
      <c r="AM555" s="576"/>
      <c r="AN555" s="577"/>
      <c r="AO555" s="463"/>
      <c r="AP555" s="463"/>
      <c r="AQ555" s="464"/>
    </row>
    <row r="556" spans="1:43">
      <c r="A556" s="493" t="s">
        <v>121</v>
      </c>
      <c r="B556" s="612" t="s">
        <v>123</v>
      </c>
      <c r="C556" s="485">
        <v>0</v>
      </c>
      <c r="D556" s="485">
        <v>0</v>
      </c>
      <c r="E556" s="485">
        <v>0</v>
      </c>
      <c r="F556" s="485">
        <v>0</v>
      </c>
      <c r="G556" s="485">
        <v>0</v>
      </c>
      <c r="H556" s="485">
        <v>0</v>
      </c>
      <c r="I556" s="485">
        <v>0</v>
      </c>
      <c r="J556" s="485">
        <v>0</v>
      </c>
      <c r="K556" s="485">
        <v>0</v>
      </c>
      <c r="L556" s="485">
        <v>0</v>
      </c>
      <c r="M556" s="485">
        <v>0</v>
      </c>
      <c r="N556" s="485">
        <v>0</v>
      </c>
      <c r="O556" s="485">
        <v>0</v>
      </c>
      <c r="P556" s="485">
        <v>0</v>
      </c>
      <c r="Q556" s="485"/>
      <c r="R556" s="485"/>
      <c r="S556" s="485">
        <v>0</v>
      </c>
      <c r="T556" s="485">
        <v>0</v>
      </c>
      <c r="U556" s="485">
        <v>0</v>
      </c>
      <c r="V556" s="485">
        <v>0</v>
      </c>
      <c r="W556" s="485">
        <v>0</v>
      </c>
      <c r="X556" s="485">
        <v>11</v>
      </c>
      <c r="Y556" s="485">
        <v>60</v>
      </c>
      <c r="Z556" s="485">
        <v>81</v>
      </c>
      <c r="AA556" s="485">
        <v>49</v>
      </c>
      <c r="AB556" s="668">
        <v>22</v>
      </c>
      <c r="AC556" s="627">
        <f t="shared" si="213"/>
        <v>0</v>
      </c>
      <c r="AD556" s="626">
        <f t="shared" si="214"/>
        <v>0</v>
      </c>
      <c r="AE556" s="627">
        <f t="shared" si="215"/>
        <v>0</v>
      </c>
      <c r="AF556" s="626">
        <f t="shared" si="216"/>
        <v>0</v>
      </c>
      <c r="AG556" s="91" t="s">
        <v>111</v>
      </c>
      <c r="AH556" s="179" t="s">
        <v>153</v>
      </c>
      <c r="AI556" s="180" t="s">
        <v>111</v>
      </c>
      <c r="AJ556" s="90" t="s">
        <v>113</v>
      </c>
      <c r="AK556" s="91" t="s">
        <v>109</v>
      </c>
      <c r="AL556" s="136" t="s">
        <v>114</v>
      </c>
      <c r="AM556" s="91" t="s">
        <v>111</v>
      </c>
      <c r="AN556" s="584"/>
      <c r="AO556" s="463"/>
      <c r="AP556" s="463"/>
      <c r="AQ556" s="464"/>
    </row>
    <row r="557" spans="1:43">
      <c r="A557" s="493" t="s">
        <v>122</v>
      </c>
      <c r="B557" s="612" t="s">
        <v>123</v>
      </c>
      <c r="C557" s="485">
        <v>0</v>
      </c>
      <c r="D557" s="485">
        <v>0</v>
      </c>
      <c r="E557" s="485">
        <v>0</v>
      </c>
      <c r="F557" s="485">
        <v>0</v>
      </c>
      <c r="G557" s="485">
        <v>0</v>
      </c>
      <c r="H557" s="485">
        <v>0</v>
      </c>
      <c r="I557" s="485">
        <v>0</v>
      </c>
      <c r="J557" s="485">
        <v>0</v>
      </c>
      <c r="K557" s="485">
        <v>0</v>
      </c>
      <c r="L557" s="485">
        <v>0</v>
      </c>
      <c r="M557" s="485">
        <v>0</v>
      </c>
      <c r="N557" s="485">
        <v>0</v>
      </c>
      <c r="O557" s="485">
        <v>0</v>
      </c>
      <c r="P557" s="485">
        <v>0</v>
      </c>
      <c r="Q557" s="485"/>
      <c r="R557" s="485"/>
      <c r="S557" s="485">
        <v>0</v>
      </c>
      <c r="T557" s="485">
        <v>0</v>
      </c>
      <c r="U557" s="485">
        <v>0</v>
      </c>
      <c r="V557" s="485">
        <v>0</v>
      </c>
      <c r="W557" s="485">
        <v>0</v>
      </c>
      <c r="X557" s="485">
        <v>0</v>
      </c>
      <c r="Y557" s="485">
        <v>19</v>
      </c>
      <c r="Z557" s="485">
        <v>42</v>
      </c>
      <c r="AA557" s="485">
        <v>24</v>
      </c>
      <c r="AB557" s="668">
        <v>8</v>
      </c>
      <c r="AC557" s="627">
        <f t="shared" si="213"/>
        <v>0</v>
      </c>
      <c r="AD557" s="626">
        <f t="shared" si="214"/>
        <v>0</v>
      </c>
      <c r="AE557" s="627">
        <f t="shared" si="215"/>
        <v>0</v>
      </c>
      <c r="AF557" s="626">
        <f t="shared" si="216"/>
        <v>0</v>
      </c>
      <c r="AG557" s="626">
        <f t="shared" ref="AG557:AG569" si="217">AF636/AF$649</f>
        <v>0.34670487106017189</v>
      </c>
      <c r="AH557" s="627">
        <f t="shared" ref="AH557:AH569" si="218">Z636</f>
        <v>0</v>
      </c>
      <c r="AI557" s="626">
        <f t="shared" ref="AI557:AI566" si="219">AH557/AH$570</f>
        <v>0</v>
      </c>
      <c r="AJ557" s="627">
        <f t="shared" ref="AJ557:AJ569" si="220">AA636+AB636+AC636</f>
        <v>256</v>
      </c>
      <c r="AK557" s="626">
        <f t="shared" ref="AK557:AK569" si="221">AJ557/AJ$570</f>
        <v>6.8139472983763646E-2</v>
      </c>
      <c r="AL557" s="640">
        <f t="shared" ref="AL557:AL569" si="222">SUM(J636:AC636,H636,B636:F636)</f>
        <v>1184</v>
      </c>
      <c r="AM557" s="626">
        <f t="shared" ref="AM557:AM569" si="223">AL557/AL$570</f>
        <v>0.17122198120028922</v>
      </c>
      <c r="AN557" s="560" t="s">
        <v>115</v>
      </c>
      <c r="AO557" s="463"/>
      <c r="AP557" s="463"/>
      <c r="AQ557" s="464"/>
    </row>
    <row r="558" spans="1:43" ht="13.5" thickBot="1">
      <c r="A558" s="31" t="s">
        <v>124</v>
      </c>
      <c r="B558" s="497" t="s">
        <v>123</v>
      </c>
      <c r="C558" s="497">
        <v>0</v>
      </c>
      <c r="D558" s="497">
        <v>0</v>
      </c>
      <c r="E558" s="497">
        <v>0</v>
      </c>
      <c r="F558" s="497">
        <v>0</v>
      </c>
      <c r="G558" s="497">
        <v>0</v>
      </c>
      <c r="H558" s="497">
        <v>0</v>
      </c>
      <c r="I558" s="497">
        <v>0</v>
      </c>
      <c r="J558" s="497">
        <v>0</v>
      </c>
      <c r="K558" s="497">
        <v>0</v>
      </c>
      <c r="L558" s="497">
        <v>0</v>
      </c>
      <c r="M558" s="497">
        <v>0</v>
      </c>
      <c r="N558" s="497">
        <v>0</v>
      </c>
      <c r="O558" s="497">
        <v>0</v>
      </c>
      <c r="P558" s="497">
        <v>0</v>
      </c>
      <c r="Q558" s="497"/>
      <c r="R558" s="497"/>
      <c r="S558" s="497">
        <v>0</v>
      </c>
      <c r="T558" s="497">
        <v>0</v>
      </c>
      <c r="U558" s="497">
        <v>0</v>
      </c>
      <c r="V558" s="497">
        <v>0</v>
      </c>
      <c r="W558" s="497">
        <v>0</v>
      </c>
      <c r="X558" s="497">
        <v>0</v>
      </c>
      <c r="Y558" s="497">
        <v>29</v>
      </c>
      <c r="Z558" s="497">
        <v>21</v>
      </c>
      <c r="AA558" s="497">
        <v>29</v>
      </c>
      <c r="AB558" s="673">
        <v>0</v>
      </c>
      <c r="AC558" s="170">
        <f t="shared" si="213"/>
        <v>0</v>
      </c>
      <c r="AD558" s="169">
        <f t="shared" si="214"/>
        <v>0</v>
      </c>
      <c r="AE558" s="170">
        <f t="shared" si="215"/>
        <v>0</v>
      </c>
      <c r="AF558" s="169">
        <f t="shared" si="216"/>
        <v>0</v>
      </c>
      <c r="AG558" s="626">
        <f t="shared" si="217"/>
        <v>0.15401146131805157</v>
      </c>
      <c r="AH558" s="627">
        <f t="shared" si="218"/>
        <v>0</v>
      </c>
      <c r="AI558" s="626">
        <f t="shared" si="219"/>
        <v>0</v>
      </c>
      <c r="AJ558" s="627">
        <f t="shared" si="220"/>
        <v>206</v>
      </c>
      <c r="AK558" s="626">
        <f t="shared" si="221"/>
        <v>5.4830982166622307E-2</v>
      </c>
      <c r="AL558" s="640">
        <f t="shared" si="222"/>
        <v>732</v>
      </c>
      <c r="AM558" s="626">
        <f t="shared" si="223"/>
        <v>0.10585683297180043</v>
      </c>
      <c r="AN558" s="560" t="s">
        <v>117</v>
      </c>
      <c r="AO558" s="463"/>
      <c r="AP558" s="463"/>
      <c r="AQ558" s="464"/>
    </row>
    <row r="559" spans="1:43">
      <c r="A559" s="26" t="s">
        <v>125</v>
      </c>
      <c r="B559" s="172" t="s">
        <v>123</v>
      </c>
      <c r="C559" s="484">
        <v>0</v>
      </c>
      <c r="D559" s="612" t="s">
        <v>123</v>
      </c>
      <c r="E559" s="484" t="s">
        <v>123</v>
      </c>
      <c r="F559" s="484">
        <v>0</v>
      </c>
      <c r="G559" s="484">
        <v>0</v>
      </c>
      <c r="H559" s="484">
        <v>0</v>
      </c>
      <c r="I559" s="484">
        <v>0</v>
      </c>
      <c r="J559" s="484">
        <v>0</v>
      </c>
      <c r="K559" s="484">
        <v>0</v>
      </c>
      <c r="L559" s="484">
        <v>0</v>
      </c>
      <c r="M559" s="484">
        <v>0</v>
      </c>
      <c r="N559" s="484">
        <v>0</v>
      </c>
      <c r="O559" s="484">
        <v>0</v>
      </c>
      <c r="P559" s="484">
        <v>0</v>
      </c>
      <c r="Q559" s="484"/>
      <c r="R559" s="484"/>
      <c r="S559" s="484">
        <v>0</v>
      </c>
      <c r="T559" s="484">
        <v>0</v>
      </c>
      <c r="U559" s="484">
        <v>0</v>
      </c>
      <c r="V559" s="484">
        <v>0</v>
      </c>
      <c r="W559" s="484">
        <v>0</v>
      </c>
      <c r="X559" s="484">
        <v>0</v>
      </c>
      <c r="Y559" s="484">
        <v>72</v>
      </c>
      <c r="Z559" s="714">
        <f>AW480</f>
        <v>53.889498924945237</v>
      </c>
      <c r="AA559" s="484">
        <v>50</v>
      </c>
      <c r="AB559" s="671">
        <v>10</v>
      </c>
      <c r="AC559" s="630">
        <f t="shared" si="213"/>
        <v>0</v>
      </c>
      <c r="AD559" s="629">
        <f t="shared" si="214"/>
        <v>0</v>
      </c>
      <c r="AE559" s="630">
        <f t="shared" si="215"/>
        <v>0</v>
      </c>
      <c r="AF559" s="629">
        <f t="shared" si="216"/>
        <v>0</v>
      </c>
      <c r="AG559" s="626">
        <f t="shared" si="217"/>
        <v>0.44699140401146131</v>
      </c>
      <c r="AH559" s="627">
        <f t="shared" si="218"/>
        <v>7</v>
      </c>
      <c r="AI559" s="626">
        <f t="shared" si="219"/>
        <v>0.2413793103448276</v>
      </c>
      <c r="AJ559" s="627">
        <f t="shared" si="220"/>
        <v>381</v>
      </c>
      <c r="AK559" s="626">
        <f t="shared" si="221"/>
        <v>0.10141070002661698</v>
      </c>
      <c r="AL559" s="640">
        <f t="shared" si="222"/>
        <v>1439</v>
      </c>
      <c r="AM559" s="626">
        <f t="shared" si="223"/>
        <v>0.20809833694866234</v>
      </c>
      <c r="AN559" s="561" t="s">
        <v>118</v>
      </c>
      <c r="AO559" s="463"/>
      <c r="AP559" s="463"/>
      <c r="AQ559" s="464"/>
    </row>
    <row r="560" spans="1:43">
      <c r="A560" s="493" t="s">
        <v>126</v>
      </c>
      <c r="B560" s="612" t="s">
        <v>123</v>
      </c>
      <c r="C560" s="485">
        <v>0</v>
      </c>
      <c r="D560" s="612" t="s">
        <v>123</v>
      </c>
      <c r="E560" s="484" t="s">
        <v>123</v>
      </c>
      <c r="F560" s="485">
        <v>0</v>
      </c>
      <c r="G560" s="485">
        <v>0</v>
      </c>
      <c r="H560" s="485" t="s">
        <v>123</v>
      </c>
      <c r="I560" s="485" t="s">
        <v>123</v>
      </c>
      <c r="J560" s="485" t="s">
        <v>123</v>
      </c>
      <c r="K560" s="485" t="s">
        <v>123</v>
      </c>
      <c r="L560" s="485" t="s">
        <v>123</v>
      </c>
      <c r="M560" s="485" t="s">
        <v>123</v>
      </c>
      <c r="N560" s="485" t="s">
        <v>123</v>
      </c>
      <c r="O560" s="485" t="s">
        <v>123</v>
      </c>
      <c r="P560" s="485" t="s">
        <v>123</v>
      </c>
      <c r="Q560" s="485"/>
      <c r="R560" s="485"/>
      <c r="S560" s="485" t="s">
        <v>123</v>
      </c>
      <c r="T560" s="485" t="s">
        <v>123</v>
      </c>
      <c r="U560" s="485" t="s">
        <v>123</v>
      </c>
      <c r="V560" s="485" t="s">
        <v>123</v>
      </c>
      <c r="W560" s="485" t="s">
        <v>123</v>
      </c>
      <c r="X560" s="485">
        <v>0</v>
      </c>
      <c r="Y560" s="485">
        <v>8</v>
      </c>
      <c r="Z560" s="714">
        <f>AW481</f>
        <v>15.625375252442554</v>
      </c>
      <c r="AA560" s="485">
        <v>33</v>
      </c>
      <c r="AB560" s="668">
        <v>0</v>
      </c>
      <c r="AC560" s="627">
        <f t="shared" si="213"/>
        <v>0</v>
      </c>
      <c r="AD560" s="626">
        <f t="shared" si="214"/>
        <v>0</v>
      </c>
      <c r="AE560" s="627">
        <f t="shared" si="215"/>
        <v>0</v>
      </c>
      <c r="AF560" s="626">
        <f t="shared" si="216"/>
        <v>0</v>
      </c>
      <c r="AG560" s="626">
        <f t="shared" si="217"/>
        <v>3.9398280802292261E-2</v>
      </c>
      <c r="AH560" s="627">
        <f t="shared" si="218"/>
        <v>7</v>
      </c>
      <c r="AI560" s="626">
        <f t="shared" si="219"/>
        <v>0.2413793103448276</v>
      </c>
      <c r="AJ560" s="627">
        <f t="shared" si="220"/>
        <v>449</v>
      </c>
      <c r="AK560" s="626">
        <f t="shared" si="221"/>
        <v>0.1195102475379292</v>
      </c>
      <c r="AL560" s="640">
        <f t="shared" si="222"/>
        <v>757</v>
      </c>
      <c r="AM560" s="626">
        <f t="shared" si="223"/>
        <v>0.10947216196673898</v>
      </c>
      <c r="AN560" s="561" t="s">
        <v>119</v>
      </c>
      <c r="AO560" s="463"/>
      <c r="AP560" s="463"/>
      <c r="AQ560" s="464"/>
    </row>
    <row r="561" spans="1:43">
      <c r="A561" s="493" t="s">
        <v>127</v>
      </c>
      <c r="B561" s="612" t="s">
        <v>123</v>
      </c>
      <c r="C561" s="485">
        <v>0</v>
      </c>
      <c r="D561" s="612" t="s">
        <v>123</v>
      </c>
      <c r="E561" s="484" t="s">
        <v>123</v>
      </c>
      <c r="F561" s="485">
        <v>0</v>
      </c>
      <c r="G561" s="485" t="s">
        <v>123</v>
      </c>
      <c r="H561" s="485" t="s">
        <v>123</v>
      </c>
      <c r="I561" s="485" t="s">
        <v>123</v>
      </c>
      <c r="J561" s="485" t="s">
        <v>123</v>
      </c>
      <c r="K561" s="485" t="s">
        <v>123</v>
      </c>
      <c r="L561" s="485" t="s">
        <v>123</v>
      </c>
      <c r="M561" s="485" t="s">
        <v>123</v>
      </c>
      <c r="N561" s="485" t="s">
        <v>123</v>
      </c>
      <c r="O561" s="485" t="s">
        <v>123</v>
      </c>
      <c r="P561" s="485" t="s">
        <v>123</v>
      </c>
      <c r="Q561" s="485"/>
      <c r="R561" s="485"/>
      <c r="S561" s="485" t="s">
        <v>123</v>
      </c>
      <c r="T561" s="485" t="s">
        <v>123</v>
      </c>
      <c r="U561" s="485" t="s">
        <v>123</v>
      </c>
      <c r="V561" s="485" t="s">
        <v>123</v>
      </c>
      <c r="W561" s="485" t="s">
        <v>123</v>
      </c>
      <c r="X561" s="485">
        <v>0</v>
      </c>
      <c r="Y561" s="485">
        <v>7</v>
      </c>
      <c r="Z561" s="714">
        <f>AW482</f>
        <v>29.159750784217405</v>
      </c>
      <c r="AA561" s="485">
        <v>45</v>
      </c>
      <c r="AB561" s="668">
        <v>11</v>
      </c>
      <c r="AC561" s="627">
        <f t="shared" si="213"/>
        <v>0</v>
      </c>
      <c r="AD561" s="626">
        <f t="shared" si="214"/>
        <v>0</v>
      </c>
      <c r="AE561" s="627">
        <f t="shared" si="215"/>
        <v>0</v>
      </c>
      <c r="AF561" s="626">
        <f t="shared" si="216"/>
        <v>0</v>
      </c>
      <c r="AG561" s="626">
        <f t="shared" si="217"/>
        <v>1.4326647564469914E-3</v>
      </c>
      <c r="AH561" s="627">
        <f t="shared" si="218"/>
        <v>5</v>
      </c>
      <c r="AI561" s="626">
        <f t="shared" si="219"/>
        <v>0.17241379310344829</v>
      </c>
      <c r="AJ561" s="627">
        <f t="shared" si="220"/>
        <v>347</v>
      </c>
      <c r="AK561" s="626">
        <f t="shared" si="221"/>
        <v>9.2360926270960875E-2</v>
      </c>
      <c r="AL561" s="640">
        <f t="shared" si="222"/>
        <v>436</v>
      </c>
      <c r="AM561" s="626">
        <f t="shared" si="223"/>
        <v>6.305133767172813E-2</v>
      </c>
      <c r="AN561" s="561" t="s">
        <v>120</v>
      </c>
      <c r="AO561" s="463"/>
      <c r="AP561" s="463"/>
      <c r="AQ561" s="464"/>
    </row>
    <row r="562" spans="1:43">
      <c r="A562" s="493" t="s">
        <v>128</v>
      </c>
      <c r="B562" s="612" t="s">
        <v>123</v>
      </c>
      <c r="C562" s="485">
        <v>0</v>
      </c>
      <c r="D562" s="612" t="s">
        <v>123</v>
      </c>
      <c r="E562" s="484" t="s">
        <v>123</v>
      </c>
      <c r="F562" s="485">
        <v>0</v>
      </c>
      <c r="G562" s="485" t="s">
        <v>123</v>
      </c>
      <c r="H562" s="485" t="s">
        <v>123</v>
      </c>
      <c r="I562" s="485" t="s">
        <v>123</v>
      </c>
      <c r="J562" s="485" t="s">
        <v>123</v>
      </c>
      <c r="K562" s="485" t="s">
        <v>123</v>
      </c>
      <c r="L562" s="485" t="s">
        <v>123</v>
      </c>
      <c r="M562" s="485" t="s">
        <v>123</v>
      </c>
      <c r="N562" s="485" t="s">
        <v>123</v>
      </c>
      <c r="O562" s="485" t="s">
        <v>123</v>
      </c>
      <c r="P562" s="485" t="s">
        <v>123</v>
      </c>
      <c r="Q562" s="485"/>
      <c r="R562" s="485"/>
      <c r="S562" s="485" t="s">
        <v>123</v>
      </c>
      <c r="T562" s="485" t="s">
        <v>123</v>
      </c>
      <c r="U562" s="485" t="s">
        <v>123</v>
      </c>
      <c r="V562" s="485" t="s">
        <v>123</v>
      </c>
      <c r="W562" s="485" t="s">
        <v>123</v>
      </c>
      <c r="X562" s="485">
        <v>0</v>
      </c>
      <c r="Y562" s="485">
        <v>1</v>
      </c>
      <c r="Z562" s="714">
        <f>AW483</f>
        <v>9.9964066735804078</v>
      </c>
      <c r="AA562" s="485">
        <v>25</v>
      </c>
      <c r="AB562" s="668">
        <v>0</v>
      </c>
      <c r="AC562" s="627">
        <f t="shared" si="213"/>
        <v>0</v>
      </c>
      <c r="AD562" s="626">
        <f t="shared" si="214"/>
        <v>0</v>
      </c>
      <c r="AE562" s="627">
        <f t="shared" si="215"/>
        <v>0</v>
      </c>
      <c r="AF562" s="626">
        <f t="shared" si="216"/>
        <v>0</v>
      </c>
      <c r="AG562" s="626">
        <f t="shared" si="217"/>
        <v>1.4326647564469914E-3</v>
      </c>
      <c r="AH562" s="627">
        <f t="shared" si="218"/>
        <v>8</v>
      </c>
      <c r="AI562" s="626">
        <f t="shared" si="219"/>
        <v>0.27586206896551724</v>
      </c>
      <c r="AJ562" s="627">
        <f t="shared" si="220"/>
        <v>536</v>
      </c>
      <c r="AK562" s="626">
        <f t="shared" si="221"/>
        <v>0.14266702155975514</v>
      </c>
      <c r="AL562" s="640">
        <f t="shared" si="222"/>
        <v>630</v>
      </c>
      <c r="AM562" s="626">
        <f t="shared" si="223"/>
        <v>9.1106290672451198E-2</v>
      </c>
      <c r="AN562" s="561" t="s">
        <v>121</v>
      </c>
      <c r="AO562" s="463"/>
      <c r="AP562" s="463"/>
      <c r="AQ562" s="464"/>
    </row>
    <row r="563" spans="1:43" ht="13.5" thickBot="1">
      <c r="A563" s="507" t="s">
        <v>129</v>
      </c>
      <c r="B563" s="612" t="s">
        <v>123</v>
      </c>
      <c r="C563" s="485">
        <v>0</v>
      </c>
      <c r="D563" s="612" t="s">
        <v>123</v>
      </c>
      <c r="E563" s="484" t="s">
        <v>123</v>
      </c>
      <c r="F563" s="485">
        <v>0</v>
      </c>
      <c r="G563" s="485" t="s">
        <v>123</v>
      </c>
      <c r="H563" s="485" t="s">
        <v>123</v>
      </c>
      <c r="I563" s="485" t="s">
        <v>123</v>
      </c>
      <c r="J563" s="485" t="s">
        <v>123</v>
      </c>
      <c r="K563" s="485" t="s">
        <v>123</v>
      </c>
      <c r="L563" s="485" t="s">
        <v>123</v>
      </c>
      <c r="M563" s="485" t="s">
        <v>123</v>
      </c>
      <c r="N563" s="485" t="s">
        <v>123</v>
      </c>
      <c r="O563" s="485" t="s">
        <v>123</v>
      </c>
      <c r="P563" s="485" t="s">
        <v>123</v>
      </c>
      <c r="Q563" s="485"/>
      <c r="R563" s="485"/>
      <c r="S563" s="485" t="s">
        <v>123</v>
      </c>
      <c r="T563" s="485" t="s">
        <v>123</v>
      </c>
      <c r="U563" s="485" t="s">
        <v>123</v>
      </c>
      <c r="V563" s="485" t="s">
        <v>123</v>
      </c>
      <c r="W563" s="485" t="s">
        <v>123</v>
      </c>
      <c r="X563" s="485">
        <v>0</v>
      </c>
      <c r="Y563" s="485">
        <v>0</v>
      </c>
      <c r="Z563" s="714">
        <f>AW484</f>
        <v>1.1559139784946235</v>
      </c>
      <c r="AA563" s="485">
        <v>3</v>
      </c>
      <c r="AB563" s="668" t="s">
        <v>123</v>
      </c>
      <c r="AC563" s="627">
        <f t="shared" si="213"/>
        <v>0</v>
      </c>
      <c r="AD563" s="626">
        <f t="shared" si="214"/>
        <v>0</v>
      </c>
      <c r="AE563" s="627">
        <f t="shared" si="215"/>
        <v>0</v>
      </c>
      <c r="AF563" s="626">
        <f t="shared" si="216"/>
        <v>0</v>
      </c>
      <c r="AG563" s="626">
        <f t="shared" si="217"/>
        <v>5.7306590257879654E-3</v>
      </c>
      <c r="AH563" s="627">
        <f t="shared" si="218"/>
        <v>1</v>
      </c>
      <c r="AI563" s="626">
        <f t="shared" si="219"/>
        <v>3.4482758620689655E-2</v>
      </c>
      <c r="AJ563" s="627">
        <f t="shared" si="220"/>
        <v>414</v>
      </c>
      <c r="AK563" s="626">
        <f t="shared" si="221"/>
        <v>0.11019430396593026</v>
      </c>
      <c r="AL563" s="640">
        <f t="shared" si="222"/>
        <v>462</v>
      </c>
      <c r="AM563" s="626">
        <f t="shared" si="223"/>
        <v>6.6811279826464204E-2</v>
      </c>
      <c r="AN563" s="561" t="s">
        <v>122</v>
      </c>
      <c r="AO563" s="463"/>
      <c r="AP563" s="463"/>
      <c r="AQ563" s="464"/>
    </row>
    <row r="564" spans="1:43" ht="13.5" thickBot="1">
      <c r="A564" s="48" t="s">
        <v>103</v>
      </c>
      <c r="B564" s="49">
        <f t="shared" ref="B564:P564" si="224">SUM(B551:B563)</f>
        <v>336</v>
      </c>
      <c r="C564" s="49">
        <f t="shared" si="224"/>
        <v>122</v>
      </c>
      <c r="D564" s="49">
        <f t="shared" si="224"/>
        <v>0</v>
      </c>
      <c r="E564" s="49">
        <f t="shared" si="224"/>
        <v>0</v>
      </c>
      <c r="F564" s="49">
        <f t="shared" si="224"/>
        <v>0</v>
      </c>
      <c r="G564" s="49">
        <f t="shared" si="224"/>
        <v>8</v>
      </c>
      <c r="H564" s="49">
        <f t="shared" si="224"/>
        <v>29</v>
      </c>
      <c r="I564" s="49">
        <f t="shared" si="224"/>
        <v>67</v>
      </c>
      <c r="J564" s="49">
        <f t="shared" si="224"/>
        <v>120</v>
      </c>
      <c r="K564" s="49">
        <f t="shared" si="224"/>
        <v>60</v>
      </c>
      <c r="L564" s="49">
        <f t="shared" si="224"/>
        <v>134</v>
      </c>
      <c r="M564" s="49">
        <f t="shared" si="224"/>
        <v>79</v>
      </c>
      <c r="N564" s="49">
        <f t="shared" si="224"/>
        <v>0</v>
      </c>
      <c r="O564" s="49">
        <f t="shared" si="224"/>
        <v>106</v>
      </c>
      <c r="P564" s="49">
        <f t="shared" si="224"/>
        <v>8</v>
      </c>
      <c r="Q564" s="49"/>
      <c r="R564" s="49"/>
      <c r="S564" s="49">
        <f t="shared" ref="S564:AF564" si="225">SUM(S551:S563)</f>
        <v>10</v>
      </c>
      <c r="T564" s="49">
        <f t="shared" si="225"/>
        <v>0</v>
      </c>
      <c r="U564" s="49">
        <f t="shared" si="225"/>
        <v>2</v>
      </c>
      <c r="V564" s="49">
        <f t="shared" si="225"/>
        <v>13</v>
      </c>
      <c r="W564" s="49">
        <f t="shared" si="225"/>
        <v>29</v>
      </c>
      <c r="X564" s="49">
        <f t="shared" si="225"/>
        <v>65</v>
      </c>
      <c r="Y564" s="49">
        <f t="shared" si="225"/>
        <v>482</v>
      </c>
      <c r="Z564" s="252">
        <f t="shared" si="225"/>
        <v>539.82694561368021</v>
      </c>
      <c r="AA564" s="49">
        <f t="shared" si="225"/>
        <v>528</v>
      </c>
      <c r="AB564" s="49">
        <f t="shared" si="225"/>
        <v>191</v>
      </c>
      <c r="AC564" s="51">
        <f t="shared" si="225"/>
        <v>458</v>
      </c>
      <c r="AD564" s="52">
        <f t="shared" si="225"/>
        <v>1</v>
      </c>
      <c r="AE564" s="51">
        <f t="shared" si="225"/>
        <v>621</v>
      </c>
      <c r="AF564" s="52">
        <f t="shared" si="225"/>
        <v>1</v>
      </c>
      <c r="AG564" s="169">
        <f t="shared" si="217"/>
        <v>0</v>
      </c>
      <c r="AH564" s="170">
        <f t="shared" si="218"/>
        <v>0</v>
      </c>
      <c r="AI564" s="169">
        <f t="shared" si="219"/>
        <v>0</v>
      </c>
      <c r="AJ564" s="170">
        <f t="shared" si="220"/>
        <v>301</v>
      </c>
      <c r="AK564" s="169">
        <f t="shared" si="221"/>
        <v>8.0117114719190849E-2</v>
      </c>
      <c r="AL564" s="185">
        <f t="shared" si="222"/>
        <v>318</v>
      </c>
      <c r="AM564" s="169">
        <f t="shared" si="223"/>
        <v>4.598698481561822E-2</v>
      </c>
      <c r="AN564" s="564" t="s">
        <v>124</v>
      </c>
      <c r="AO564" s="597"/>
      <c r="AP564" s="597"/>
      <c r="AQ564" s="144"/>
    </row>
    <row r="565" spans="1:43">
      <c r="A565" s="58" t="s">
        <v>226</v>
      </c>
      <c r="G565" s="181">
        <v>2</v>
      </c>
      <c r="H565" s="181">
        <v>1.8</v>
      </c>
      <c r="I565" s="181">
        <v>2.2999999999999998</v>
      </c>
      <c r="J565" s="181">
        <v>2.1</v>
      </c>
      <c r="K565" s="181">
        <v>1.9</v>
      </c>
      <c r="L565" s="181">
        <v>2</v>
      </c>
      <c r="M565" s="181">
        <v>1.9</v>
      </c>
      <c r="N565" s="181">
        <v>1.4</v>
      </c>
      <c r="O565" s="181">
        <v>1.7</v>
      </c>
      <c r="P565" s="181">
        <v>1.5</v>
      </c>
      <c r="Q565" s="181"/>
      <c r="R565" s="181"/>
      <c r="S565" s="181">
        <v>1.8</v>
      </c>
      <c r="T565" s="181">
        <v>1.7</v>
      </c>
      <c r="U565" s="181">
        <v>1.8</v>
      </c>
      <c r="V565" s="181">
        <v>1.7</v>
      </c>
      <c r="W565" s="181">
        <v>1.7</v>
      </c>
      <c r="Z565" s="253" t="s">
        <v>302</v>
      </c>
      <c r="AC565" s="663">
        <v>2004</v>
      </c>
      <c r="AD565" s="516" t="s">
        <v>135</v>
      </c>
      <c r="AE565" s="517"/>
      <c r="AF565" s="517"/>
      <c r="AG565" s="629">
        <f t="shared" si="217"/>
        <v>4.2979942693409743E-3</v>
      </c>
      <c r="AH565" s="630">
        <f t="shared" si="218"/>
        <v>1</v>
      </c>
      <c r="AI565" s="629">
        <f t="shared" si="219"/>
        <v>3.4482758620689655E-2</v>
      </c>
      <c r="AJ565" s="630">
        <f t="shared" si="220"/>
        <v>503</v>
      </c>
      <c r="AK565" s="629">
        <f t="shared" si="221"/>
        <v>0.13388341762044184</v>
      </c>
      <c r="AL565" s="645">
        <f t="shared" si="222"/>
        <v>577</v>
      </c>
      <c r="AM565" s="629">
        <f t="shared" si="223"/>
        <v>8.3441793203181486E-2</v>
      </c>
      <c r="AN565" s="567" t="s">
        <v>125</v>
      </c>
      <c r="AO565" s="602"/>
      <c r="AP565" s="602"/>
      <c r="AQ565" s="603"/>
    </row>
    <row r="566" spans="1:43">
      <c r="A566" s="152" t="s">
        <v>303</v>
      </c>
      <c r="U566" s="181">
        <f>SUM(B565:W565)</f>
        <v>27.3</v>
      </c>
      <c r="V566" s="247" t="s">
        <v>304</v>
      </c>
      <c r="W566" s="181"/>
      <c r="AC566" s="665"/>
      <c r="AD566" s="666"/>
      <c r="AE566" s="666"/>
      <c r="AF566" s="666"/>
      <c r="AG566" s="626">
        <f t="shared" si="217"/>
        <v>0</v>
      </c>
      <c r="AH566" s="627">
        <f t="shared" si="218"/>
        <v>0</v>
      </c>
      <c r="AI566" s="626">
        <f t="shared" si="219"/>
        <v>0</v>
      </c>
      <c r="AJ566" s="627">
        <f t="shared" si="220"/>
        <v>140</v>
      </c>
      <c r="AK566" s="626">
        <f t="shared" si="221"/>
        <v>3.7263774287995738E-2</v>
      </c>
      <c r="AL566" s="640">
        <f t="shared" si="222"/>
        <v>156</v>
      </c>
      <c r="AM566" s="626">
        <f t="shared" si="223"/>
        <v>2.2559652928416486E-2</v>
      </c>
      <c r="AN566" s="560" t="s">
        <v>126</v>
      </c>
      <c r="AO566" s="463"/>
      <c r="AP566" s="463"/>
      <c r="AQ566" s="464"/>
    </row>
    <row r="567" spans="1:43">
      <c r="A567" s="152" t="s">
        <v>305</v>
      </c>
      <c r="U567" s="181">
        <v>2.5</v>
      </c>
      <c r="V567" s="247" t="s">
        <v>306</v>
      </c>
      <c r="W567" s="181"/>
      <c r="AC567" s="208" t="s">
        <v>248</v>
      </c>
      <c r="AD567" s="64"/>
      <c r="AE567" s="64"/>
      <c r="AF567" s="64"/>
      <c r="AG567" s="626">
        <f t="shared" si="217"/>
        <v>0</v>
      </c>
      <c r="AH567" s="627" t="str">
        <f t="shared" si="218"/>
        <v>n/s</v>
      </c>
      <c r="AI567" s="627" t="s">
        <v>123</v>
      </c>
      <c r="AJ567" s="627">
        <f t="shared" si="220"/>
        <v>153</v>
      </c>
      <c r="AK567" s="626">
        <f t="shared" si="221"/>
        <v>4.072398190045249E-2</v>
      </c>
      <c r="AL567" s="640">
        <f t="shared" si="222"/>
        <v>153</v>
      </c>
      <c r="AM567" s="626">
        <f t="shared" si="223"/>
        <v>2.2125813449023861E-2</v>
      </c>
      <c r="AN567" s="560" t="s">
        <v>127</v>
      </c>
      <c r="AO567" s="463"/>
      <c r="AP567" s="463"/>
      <c r="AQ567" s="464"/>
    </row>
    <row r="568" spans="1:43">
      <c r="A568" s="152" t="s">
        <v>307</v>
      </c>
      <c r="U568" s="256">
        <f>SUM(U566:U567)</f>
        <v>29.8</v>
      </c>
      <c r="V568" s="247" t="s">
        <v>297</v>
      </c>
      <c r="W568" s="181"/>
      <c r="AC568" s="208" t="s">
        <v>295</v>
      </c>
      <c r="AD568" s="64"/>
      <c r="AE568" s="64"/>
      <c r="AF568" s="64"/>
      <c r="AG568" s="626">
        <f t="shared" si="217"/>
        <v>0</v>
      </c>
      <c r="AH568" s="627" t="str">
        <f t="shared" si="218"/>
        <v>n/s</v>
      </c>
      <c r="AI568" s="627" t="s">
        <v>123</v>
      </c>
      <c r="AJ568" s="627">
        <f t="shared" si="220"/>
        <v>60</v>
      </c>
      <c r="AK568" s="626">
        <f t="shared" si="221"/>
        <v>1.5970188980569604E-2</v>
      </c>
      <c r="AL568" s="640">
        <f t="shared" si="222"/>
        <v>60</v>
      </c>
      <c r="AM568" s="626">
        <f t="shared" si="223"/>
        <v>8.6767895878524948E-3</v>
      </c>
      <c r="AN568" s="560" t="s">
        <v>128</v>
      </c>
      <c r="AO568" s="463"/>
      <c r="AP568" s="463"/>
      <c r="AQ568" s="464"/>
    </row>
    <row r="569" spans="1:43" ht="13.5" thickBot="1">
      <c r="X569" s="11"/>
      <c r="AB569" s="177"/>
      <c r="AC569" s="667" t="s">
        <v>308</v>
      </c>
      <c r="AD569" s="666"/>
      <c r="AE569" s="666"/>
      <c r="AF569" s="666"/>
      <c r="AG569" s="626">
        <f t="shared" si="217"/>
        <v>0</v>
      </c>
      <c r="AH569" s="627" t="str">
        <f t="shared" si="218"/>
        <v>n/s</v>
      </c>
      <c r="AI569" s="627" t="s">
        <v>123</v>
      </c>
      <c r="AJ569" s="627">
        <f t="shared" si="220"/>
        <v>11</v>
      </c>
      <c r="AK569" s="626">
        <f t="shared" si="221"/>
        <v>2.9278679797710939E-3</v>
      </c>
      <c r="AL569" s="640">
        <f t="shared" si="222"/>
        <v>11</v>
      </c>
      <c r="AM569" s="626">
        <f t="shared" si="223"/>
        <v>1.5907447577729573E-3</v>
      </c>
      <c r="AN569" s="570" t="s">
        <v>129</v>
      </c>
      <c r="AO569" s="604"/>
      <c r="AP569" s="604"/>
      <c r="AQ569" s="605"/>
    </row>
    <row r="570" spans="1:43" ht="13.5" thickBot="1">
      <c r="X570" s="11"/>
      <c r="AB570" s="177"/>
      <c r="AE570" s="7"/>
      <c r="AG570" s="52">
        <f t="shared" ref="AG570:AM570" si="226">SUM(AG557:AG569)</f>
        <v>0.99999999999999989</v>
      </c>
      <c r="AH570" s="51">
        <f t="shared" si="226"/>
        <v>29</v>
      </c>
      <c r="AI570" s="52">
        <f t="shared" si="226"/>
        <v>0.99999999999999989</v>
      </c>
      <c r="AJ570" s="51">
        <f t="shared" si="226"/>
        <v>3757</v>
      </c>
      <c r="AK570" s="52">
        <f t="shared" si="226"/>
        <v>0.99999999999999989</v>
      </c>
      <c r="AL570" s="51">
        <f t="shared" si="226"/>
        <v>6915</v>
      </c>
      <c r="AM570" s="52">
        <f t="shared" si="226"/>
        <v>1</v>
      </c>
      <c r="AN570" s="146"/>
      <c r="AO570" s="147"/>
      <c r="AP570" s="147"/>
      <c r="AQ570" s="147"/>
    </row>
    <row r="571" spans="1:43" ht="27" thickBot="1">
      <c r="A571" s="5" t="s">
        <v>309</v>
      </c>
      <c r="B571" s="5"/>
      <c r="C571" s="6"/>
      <c r="D571" s="6"/>
      <c r="E571" s="7"/>
      <c r="F571" s="7"/>
      <c r="G571" s="7"/>
      <c r="H571" s="7"/>
      <c r="I571" s="7"/>
      <c r="J571" s="7"/>
      <c r="K571" s="7"/>
      <c r="AE571" s="7"/>
      <c r="AF571" s="7"/>
      <c r="AG571" s="259"/>
      <c r="AH571" s="260"/>
      <c r="AI571" s="259"/>
      <c r="AJ571" s="260"/>
      <c r="AK571" s="259"/>
      <c r="AL571" s="260"/>
      <c r="AM571" s="259"/>
      <c r="AO571" s="261"/>
      <c r="AP571" s="261"/>
      <c r="AQ571" s="261"/>
    </row>
    <row r="572" spans="1:43" ht="13.5" thickBot="1">
      <c r="A572" s="11" t="s">
        <v>95</v>
      </c>
      <c r="B572" s="11"/>
      <c r="C572" s="7"/>
      <c r="D572" s="7"/>
      <c r="E572" s="7"/>
      <c r="F572" s="7"/>
      <c r="G572" s="7"/>
      <c r="H572" s="7"/>
      <c r="I572" s="7"/>
      <c r="J572" s="7"/>
      <c r="K572" s="7"/>
      <c r="AE572" s="7"/>
      <c r="AF572" s="7"/>
      <c r="AG572" s="262"/>
      <c r="AH572" s="263"/>
      <c r="AI572" s="262"/>
      <c r="AJ572" s="263"/>
      <c r="AK572" s="262"/>
      <c r="AL572" s="263"/>
      <c r="AM572" s="262"/>
    </row>
    <row r="573" spans="1:43" ht="13.5" thickTop="1">
      <c r="A573" s="12" t="s">
        <v>72</v>
      </c>
      <c r="B573" s="14">
        <v>37686</v>
      </c>
      <c r="C573" s="14">
        <v>37761</v>
      </c>
      <c r="D573" s="14">
        <v>37768</v>
      </c>
      <c r="E573" s="14">
        <v>37776</v>
      </c>
      <c r="F573" s="14">
        <v>37783</v>
      </c>
      <c r="G573" s="14">
        <v>37790</v>
      </c>
      <c r="H573" s="14">
        <v>37797</v>
      </c>
      <c r="I573" s="14">
        <v>37804</v>
      </c>
      <c r="J573" s="14">
        <v>37811</v>
      </c>
      <c r="K573" s="14">
        <v>37818</v>
      </c>
      <c r="L573" s="257">
        <v>37827</v>
      </c>
      <c r="M573" s="257">
        <v>37832</v>
      </c>
      <c r="N573" s="257">
        <v>37839</v>
      </c>
      <c r="O573" s="257">
        <v>37867</v>
      </c>
      <c r="P573" s="257">
        <v>37874</v>
      </c>
      <c r="Q573" s="257"/>
      <c r="R573" s="257"/>
      <c r="S573" s="257">
        <v>37888</v>
      </c>
      <c r="T573" s="257">
        <v>37903</v>
      </c>
      <c r="U573" s="257">
        <v>37917</v>
      </c>
      <c r="V573" s="257">
        <v>37930</v>
      </c>
      <c r="W573" s="257">
        <v>37943</v>
      </c>
      <c r="X573" s="15">
        <v>2003</v>
      </c>
      <c r="Y573" s="16"/>
      <c r="Z573" s="16"/>
      <c r="AA573" s="17"/>
      <c r="AB573" s="17"/>
      <c r="AC573" s="17"/>
      <c r="AD573" s="17"/>
      <c r="AE573" s="18"/>
      <c r="AF573" s="19"/>
    </row>
    <row r="574" spans="1:43">
      <c r="A574" s="456" t="s">
        <v>96</v>
      </c>
      <c r="B574" s="462" t="s">
        <v>160</v>
      </c>
      <c r="C574" s="462" t="s">
        <v>253</v>
      </c>
      <c r="D574" s="462" t="s">
        <v>253</v>
      </c>
      <c r="E574" s="462" t="s">
        <v>253</v>
      </c>
      <c r="F574" s="462" t="s">
        <v>253</v>
      </c>
      <c r="G574" s="462" t="s">
        <v>253</v>
      </c>
      <c r="H574" s="462" t="s">
        <v>253</v>
      </c>
      <c r="I574" s="462" t="s">
        <v>253</v>
      </c>
      <c r="J574" s="462" t="s">
        <v>253</v>
      </c>
      <c r="K574" s="462" t="s">
        <v>253</v>
      </c>
      <c r="L574" s="462" t="s">
        <v>253</v>
      </c>
      <c r="M574" s="462" t="s">
        <v>253</v>
      </c>
      <c r="N574" s="462" t="s">
        <v>253</v>
      </c>
      <c r="O574" s="462" t="s">
        <v>253</v>
      </c>
      <c r="P574" s="462" t="s">
        <v>253</v>
      </c>
      <c r="Q574" s="462"/>
      <c r="R574" s="462"/>
      <c r="S574" s="462" t="s">
        <v>253</v>
      </c>
      <c r="T574" s="462" t="s">
        <v>160</v>
      </c>
      <c r="U574" s="462" t="s">
        <v>160</v>
      </c>
      <c r="V574" s="462" t="s">
        <v>160</v>
      </c>
      <c r="W574" s="462" t="s">
        <v>160</v>
      </c>
      <c r="X574" s="458"/>
      <c r="Y574" s="459"/>
      <c r="Z574" s="459"/>
      <c r="AA574" s="460"/>
      <c r="AB574" s="460"/>
      <c r="AC574" s="460"/>
      <c r="AD574" s="460"/>
      <c r="AE574" s="461"/>
      <c r="AF574" s="462"/>
    </row>
    <row r="575" spans="1:43">
      <c r="A575" s="456" t="s">
        <v>99</v>
      </c>
      <c r="B575" s="462" t="s">
        <v>161</v>
      </c>
      <c r="C575" s="462" t="s">
        <v>100</v>
      </c>
      <c r="D575" s="462" t="s">
        <v>100</v>
      </c>
      <c r="E575" s="462" t="s">
        <v>100</v>
      </c>
      <c r="F575" s="462" t="s">
        <v>101</v>
      </c>
      <c r="G575" s="462" t="s">
        <v>161</v>
      </c>
      <c r="H575" s="462" t="s">
        <v>101</v>
      </c>
      <c r="I575" s="462" t="s">
        <v>101</v>
      </c>
      <c r="J575" s="462" t="s">
        <v>101</v>
      </c>
      <c r="K575" s="462" t="s">
        <v>100</v>
      </c>
      <c r="L575" s="462" t="s">
        <v>100</v>
      </c>
      <c r="M575" s="462" t="s">
        <v>101</v>
      </c>
      <c r="N575" s="462" t="s">
        <v>100</v>
      </c>
      <c r="O575" s="462" t="s">
        <v>101</v>
      </c>
      <c r="P575" s="462" t="s">
        <v>101</v>
      </c>
      <c r="Q575" s="462"/>
      <c r="R575" s="462"/>
      <c r="S575" s="462" t="s">
        <v>101</v>
      </c>
      <c r="T575" s="462" t="s">
        <v>100</v>
      </c>
      <c r="U575" s="462" t="s">
        <v>100</v>
      </c>
      <c r="V575" s="462" t="s">
        <v>100</v>
      </c>
      <c r="W575" s="462" t="s">
        <v>100</v>
      </c>
      <c r="X575" s="465" t="s">
        <v>103</v>
      </c>
      <c r="Y575" s="459"/>
      <c r="Z575" s="460"/>
      <c r="AA575" s="460"/>
      <c r="AB575" s="460"/>
      <c r="AC575" s="460"/>
      <c r="AD575" s="460"/>
      <c r="AE575" s="461"/>
      <c r="AF575" s="462"/>
    </row>
    <row r="576" spans="1:43" ht="13.5" thickBot="1">
      <c r="A576" s="472" t="s">
        <v>232</v>
      </c>
      <c r="B576" s="553">
        <v>4843</v>
      </c>
      <c r="C576" s="553">
        <v>14137</v>
      </c>
      <c r="D576" s="553">
        <v>13538</v>
      </c>
      <c r="E576" s="553">
        <v>13120</v>
      </c>
      <c r="F576" s="553">
        <v>14002</v>
      </c>
      <c r="G576" s="553">
        <v>14005</v>
      </c>
      <c r="H576" s="553">
        <v>11548</v>
      </c>
      <c r="I576" s="553">
        <v>11509</v>
      </c>
      <c r="J576" s="553">
        <v>13391</v>
      </c>
      <c r="K576" s="553">
        <v>14355</v>
      </c>
      <c r="L576" s="715">
        <v>14261</v>
      </c>
      <c r="M576" s="715">
        <v>15151</v>
      </c>
      <c r="N576" s="715">
        <v>13839</v>
      </c>
      <c r="O576" s="553">
        <v>8550</v>
      </c>
      <c r="P576" s="553">
        <v>6995</v>
      </c>
      <c r="Q576" s="553"/>
      <c r="R576" s="553"/>
      <c r="S576" s="553">
        <v>7528</v>
      </c>
      <c r="T576" s="553">
        <v>6542</v>
      </c>
      <c r="U576" s="553">
        <v>6825</v>
      </c>
      <c r="V576" s="553">
        <v>6838</v>
      </c>
      <c r="W576" s="553">
        <v>5212</v>
      </c>
      <c r="X576" s="22" t="s">
        <v>105</v>
      </c>
      <c r="Y576" s="623"/>
      <c r="Z576" s="573"/>
      <c r="AA576" s="573"/>
      <c r="AB576" s="573"/>
      <c r="AC576" s="573"/>
      <c r="AD576" s="574"/>
      <c r="AE576" s="575"/>
      <c r="AF576" s="576"/>
    </row>
    <row r="577" spans="1:32" ht="13.5" thickBot="1">
      <c r="A577" s="217" t="s">
        <v>106</v>
      </c>
      <c r="B577" s="218" t="s">
        <v>108</v>
      </c>
      <c r="C577" s="556" t="s">
        <v>107</v>
      </c>
      <c r="D577" s="556" t="s">
        <v>107</v>
      </c>
      <c r="E577" s="556" t="s">
        <v>107</v>
      </c>
      <c r="F577" s="556" t="s">
        <v>107</v>
      </c>
      <c r="G577" s="556" t="s">
        <v>107</v>
      </c>
      <c r="H577" s="556" t="s">
        <v>107</v>
      </c>
      <c r="I577" s="556" t="s">
        <v>107</v>
      </c>
      <c r="J577" s="556" t="s">
        <v>107</v>
      </c>
      <c r="K577" s="556" t="s">
        <v>107</v>
      </c>
      <c r="L577" s="556" t="s">
        <v>107</v>
      </c>
      <c r="M577" s="556" t="s">
        <v>107</v>
      </c>
      <c r="N577" s="556" t="s">
        <v>107</v>
      </c>
      <c r="O577" s="716" t="s">
        <v>153</v>
      </c>
      <c r="P577" s="716" t="s">
        <v>153</v>
      </c>
      <c r="Q577" s="716"/>
      <c r="R577" s="716"/>
      <c r="S577" s="716" t="s">
        <v>153</v>
      </c>
      <c r="T577" s="716" t="s">
        <v>113</v>
      </c>
      <c r="U577" s="716" t="s">
        <v>113</v>
      </c>
      <c r="V577" s="716" t="s">
        <v>113</v>
      </c>
      <c r="W577" s="716" t="s">
        <v>113</v>
      </c>
      <c r="X577" s="90" t="s">
        <v>108</v>
      </c>
      <c r="Y577" s="91" t="s">
        <v>109</v>
      </c>
      <c r="Z577" s="179" t="s">
        <v>107</v>
      </c>
      <c r="AA577" s="91" t="s">
        <v>111</v>
      </c>
      <c r="AB577" s="179" t="s">
        <v>153</v>
      </c>
      <c r="AC577" s="180" t="s">
        <v>111</v>
      </c>
      <c r="AD577" s="90" t="s">
        <v>113</v>
      </c>
      <c r="AE577" s="91" t="s">
        <v>109</v>
      </c>
      <c r="AF577" s="136" t="s">
        <v>114</v>
      </c>
    </row>
    <row r="578" spans="1:32">
      <c r="A578" s="26" t="s">
        <v>115</v>
      </c>
      <c r="B578" s="484">
        <v>87</v>
      </c>
      <c r="C578" s="484">
        <v>0</v>
      </c>
      <c r="D578" s="484">
        <v>63</v>
      </c>
      <c r="E578" s="484">
        <v>42</v>
      </c>
      <c r="F578" s="484">
        <v>28</v>
      </c>
      <c r="G578" s="484">
        <v>45</v>
      </c>
      <c r="H578" s="484">
        <v>88</v>
      </c>
      <c r="I578" s="484">
        <v>82</v>
      </c>
      <c r="J578" s="484">
        <v>119</v>
      </c>
      <c r="K578" s="484">
        <v>65</v>
      </c>
      <c r="L578" s="484">
        <v>17</v>
      </c>
      <c r="M578" s="484">
        <v>15</v>
      </c>
      <c r="N578" s="484">
        <v>14</v>
      </c>
      <c r="O578" s="484">
        <v>1</v>
      </c>
      <c r="P578" s="484">
        <v>0</v>
      </c>
      <c r="Q578" s="484"/>
      <c r="R578" s="484"/>
      <c r="S578" s="484">
        <v>4</v>
      </c>
      <c r="T578" s="484">
        <v>20</v>
      </c>
      <c r="U578" s="484">
        <v>25</v>
      </c>
      <c r="V578" s="484">
        <v>46</v>
      </c>
      <c r="W578" s="484">
        <v>130</v>
      </c>
      <c r="X578" s="627">
        <f t="shared" ref="X578:X590" si="227">B578</f>
        <v>87</v>
      </c>
      <c r="Y578" s="626">
        <f t="shared" ref="Y578:Y590" si="228">X578/X$591</f>
        <v>0.58389261744966447</v>
      </c>
      <c r="Z578" s="627">
        <f t="shared" ref="Z578:Z590" si="229">SUM(C578:N578)</f>
        <v>578</v>
      </c>
      <c r="AA578" s="626">
        <f t="shared" ref="AA578:AA590" si="230">Z578/Z$591</f>
        <v>0.65831435079726652</v>
      </c>
      <c r="AB578" s="627">
        <f t="shared" ref="AB578:AB590" si="231">SUM(O578:S578)</f>
        <v>5</v>
      </c>
      <c r="AC578" s="626">
        <f t="shared" ref="AC578:AC590" si="232">AB578/AB$591</f>
        <v>0.22727272727272727</v>
      </c>
      <c r="AD578" s="627">
        <f t="shared" ref="AD578:AD590" si="233">SUM(T578:W578)</f>
        <v>221</v>
      </c>
      <c r="AE578" s="626">
        <f t="shared" ref="AE578:AE590" si="234">AD578/AD$591</f>
        <v>5.771741969182554E-2</v>
      </c>
      <c r="AF578" s="640">
        <f t="shared" ref="AF578:AF590" si="235">SUM(B578:T578)</f>
        <v>690</v>
      </c>
    </row>
    <row r="579" spans="1:32">
      <c r="A579" s="493" t="s">
        <v>117</v>
      </c>
      <c r="B579" s="485">
        <v>18</v>
      </c>
      <c r="C579" s="485">
        <v>1</v>
      </c>
      <c r="D579" s="485">
        <v>18</v>
      </c>
      <c r="E579" s="485">
        <v>25</v>
      </c>
      <c r="F579" s="485">
        <v>17</v>
      </c>
      <c r="G579" s="485">
        <v>6</v>
      </c>
      <c r="H579" s="485">
        <v>14</v>
      </c>
      <c r="I579" s="485">
        <v>7</v>
      </c>
      <c r="J579" s="485">
        <v>37</v>
      </c>
      <c r="K579" s="485">
        <v>13</v>
      </c>
      <c r="L579" s="485">
        <v>5</v>
      </c>
      <c r="M579" s="485">
        <v>6</v>
      </c>
      <c r="N579" s="485">
        <v>2</v>
      </c>
      <c r="O579" s="485">
        <v>0</v>
      </c>
      <c r="P579" s="485">
        <v>0</v>
      </c>
      <c r="Q579" s="485"/>
      <c r="R579" s="485"/>
      <c r="S579" s="485">
        <v>7</v>
      </c>
      <c r="T579" s="485">
        <v>15</v>
      </c>
      <c r="U579" s="485">
        <v>25</v>
      </c>
      <c r="V579" s="485">
        <v>30</v>
      </c>
      <c r="W579" s="485">
        <v>7</v>
      </c>
      <c r="X579" s="627">
        <f t="shared" si="227"/>
        <v>18</v>
      </c>
      <c r="Y579" s="626">
        <f t="shared" si="228"/>
        <v>0.12080536912751678</v>
      </c>
      <c r="Z579" s="627">
        <f t="shared" si="229"/>
        <v>151</v>
      </c>
      <c r="AA579" s="626">
        <f t="shared" si="230"/>
        <v>0.17198177676537585</v>
      </c>
      <c r="AB579" s="627">
        <f t="shared" si="231"/>
        <v>7</v>
      </c>
      <c r="AC579" s="626">
        <f t="shared" si="232"/>
        <v>0.31818181818181818</v>
      </c>
      <c r="AD579" s="627">
        <f t="shared" si="233"/>
        <v>77</v>
      </c>
      <c r="AE579" s="626">
        <f t="shared" si="234"/>
        <v>2.0109689213893969E-2</v>
      </c>
      <c r="AF579" s="640">
        <f t="shared" si="235"/>
        <v>191</v>
      </c>
    </row>
    <row r="580" spans="1:32">
      <c r="A580" s="493" t="s">
        <v>118</v>
      </c>
      <c r="B580" s="485">
        <v>22</v>
      </c>
      <c r="C580" s="485">
        <v>1</v>
      </c>
      <c r="D580" s="485">
        <v>13</v>
      </c>
      <c r="E580" s="485">
        <v>7</v>
      </c>
      <c r="F580" s="485">
        <v>7</v>
      </c>
      <c r="G580" s="485">
        <v>11</v>
      </c>
      <c r="H580" s="485">
        <v>23</v>
      </c>
      <c r="I580" s="485">
        <v>12</v>
      </c>
      <c r="J580" s="485">
        <v>36</v>
      </c>
      <c r="K580" s="485">
        <v>18</v>
      </c>
      <c r="L580" s="485">
        <v>10</v>
      </c>
      <c r="M580" s="485">
        <v>5</v>
      </c>
      <c r="N580" s="485">
        <v>0</v>
      </c>
      <c r="O580" s="485">
        <v>0</v>
      </c>
      <c r="P580" s="485">
        <v>0</v>
      </c>
      <c r="Q580" s="485"/>
      <c r="R580" s="485"/>
      <c r="S580" s="485">
        <v>1</v>
      </c>
      <c r="T580" s="485">
        <v>21</v>
      </c>
      <c r="U580" s="485">
        <v>57</v>
      </c>
      <c r="V580" s="485">
        <v>70</v>
      </c>
      <c r="W580" s="485">
        <v>35</v>
      </c>
      <c r="X580" s="627">
        <f t="shared" si="227"/>
        <v>22</v>
      </c>
      <c r="Y580" s="626">
        <f t="shared" si="228"/>
        <v>0.1476510067114094</v>
      </c>
      <c r="Z580" s="627">
        <f t="shared" si="229"/>
        <v>143</v>
      </c>
      <c r="AA580" s="626">
        <f t="shared" si="230"/>
        <v>0.16287015945330297</v>
      </c>
      <c r="AB580" s="627">
        <f t="shared" si="231"/>
        <v>1</v>
      </c>
      <c r="AC580" s="626">
        <f t="shared" si="232"/>
        <v>4.5454545454545456E-2</v>
      </c>
      <c r="AD580" s="627">
        <f t="shared" si="233"/>
        <v>183</v>
      </c>
      <c r="AE580" s="626">
        <f t="shared" si="234"/>
        <v>4.7793157482371375E-2</v>
      </c>
      <c r="AF580" s="640">
        <f t="shared" si="235"/>
        <v>187</v>
      </c>
    </row>
    <row r="581" spans="1:32">
      <c r="A581" s="493" t="s">
        <v>119</v>
      </c>
      <c r="B581" s="485">
        <v>18</v>
      </c>
      <c r="C581" s="485">
        <v>0</v>
      </c>
      <c r="D581" s="485">
        <v>0</v>
      </c>
      <c r="E581" s="485">
        <v>0</v>
      </c>
      <c r="F581" s="485">
        <v>1</v>
      </c>
      <c r="G581" s="485">
        <v>0</v>
      </c>
      <c r="H581" s="485">
        <v>2</v>
      </c>
      <c r="I581" s="485">
        <v>0</v>
      </c>
      <c r="J581" s="485">
        <v>0</v>
      </c>
      <c r="K581" s="485">
        <v>0</v>
      </c>
      <c r="L581" s="485">
        <v>0</v>
      </c>
      <c r="M581" s="485">
        <v>0</v>
      </c>
      <c r="N581" s="485">
        <v>0</v>
      </c>
      <c r="O581" s="485">
        <v>0</v>
      </c>
      <c r="P581" s="485">
        <v>1</v>
      </c>
      <c r="Q581" s="485"/>
      <c r="R581" s="485"/>
      <c r="S581" s="485">
        <v>5</v>
      </c>
      <c r="T581" s="485">
        <v>87</v>
      </c>
      <c r="U581" s="485">
        <v>261</v>
      </c>
      <c r="V581" s="485">
        <v>205</v>
      </c>
      <c r="W581" s="485">
        <v>186</v>
      </c>
      <c r="X581" s="627">
        <f t="shared" si="227"/>
        <v>18</v>
      </c>
      <c r="Y581" s="626">
        <f t="shared" si="228"/>
        <v>0.12080536912751678</v>
      </c>
      <c r="Z581" s="627">
        <f t="shared" si="229"/>
        <v>3</v>
      </c>
      <c r="AA581" s="626">
        <f t="shared" si="230"/>
        <v>3.4168564920273349E-3</v>
      </c>
      <c r="AB581" s="627">
        <f t="shared" si="231"/>
        <v>6</v>
      </c>
      <c r="AC581" s="626">
        <f t="shared" si="232"/>
        <v>0.27272727272727271</v>
      </c>
      <c r="AD581" s="627">
        <f t="shared" si="233"/>
        <v>739</v>
      </c>
      <c r="AE581" s="626">
        <f t="shared" si="234"/>
        <v>0.19300078349438496</v>
      </c>
      <c r="AF581" s="640">
        <f t="shared" si="235"/>
        <v>114</v>
      </c>
    </row>
    <row r="582" spans="1:32">
      <c r="A582" s="493" t="s">
        <v>120</v>
      </c>
      <c r="B582" s="485">
        <v>0</v>
      </c>
      <c r="C582" s="485">
        <v>0</v>
      </c>
      <c r="D582" s="485">
        <v>0</v>
      </c>
      <c r="E582" s="485">
        <v>0</v>
      </c>
      <c r="F582" s="485">
        <v>0</v>
      </c>
      <c r="G582" s="485">
        <v>0</v>
      </c>
      <c r="H582" s="485">
        <v>0</v>
      </c>
      <c r="I582" s="485">
        <v>0</v>
      </c>
      <c r="J582" s="485">
        <v>0</v>
      </c>
      <c r="K582" s="485">
        <v>0</v>
      </c>
      <c r="L582" s="485">
        <v>0</v>
      </c>
      <c r="M582" s="485">
        <v>0</v>
      </c>
      <c r="N582" s="485">
        <v>0</v>
      </c>
      <c r="O582" s="485">
        <v>0</v>
      </c>
      <c r="P582" s="485">
        <v>0</v>
      </c>
      <c r="Q582" s="485"/>
      <c r="R582" s="485"/>
      <c r="S582" s="485">
        <v>3</v>
      </c>
      <c r="T582" s="485">
        <v>69</v>
      </c>
      <c r="U582" s="485">
        <v>130</v>
      </c>
      <c r="V582" s="485">
        <v>127</v>
      </c>
      <c r="W582" s="485">
        <v>86</v>
      </c>
      <c r="X582" s="627">
        <f t="shared" si="227"/>
        <v>0</v>
      </c>
      <c r="Y582" s="626">
        <f t="shared" si="228"/>
        <v>0</v>
      </c>
      <c r="Z582" s="627">
        <f t="shared" si="229"/>
        <v>0</v>
      </c>
      <c r="AA582" s="626">
        <f t="shared" si="230"/>
        <v>0</v>
      </c>
      <c r="AB582" s="627">
        <f t="shared" si="231"/>
        <v>3</v>
      </c>
      <c r="AC582" s="626">
        <f t="shared" si="232"/>
        <v>0.13636363636363635</v>
      </c>
      <c r="AD582" s="627">
        <f t="shared" si="233"/>
        <v>412</v>
      </c>
      <c r="AE582" s="626">
        <f t="shared" si="234"/>
        <v>0.107599895534082</v>
      </c>
      <c r="AF582" s="640">
        <f t="shared" si="235"/>
        <v>72</v>
      </c>
    </row>
    <row r="583" spans="1:32">
      <c r="A583" s="493" t="s">
        <v>121</v>
      </c>
      <c r="B583" s="485">
        <v>0</v>
      </c>
      <c r="C583" s="485">
        <v>0</v>
      </c>
      <c r="D583" s="485">
        <v>0</v>
      </c>
      <c r="E583" s="485">
        <v>0</v>
      </c>
      <c r="F583" s="485">
        <v>0</v>
      </c>
      <c r="G583" s="485">
        <v>0</v>
      </c>
      <c r="H583" s="485">
        <v>0</v>
      </c>
      <c r="I583" s="485">
        <v>0</v>
      </c>
      <c r="J583" s="485">
        <v>0</v>
      </c>
      <c r="K583" s="485">
        <v>0</v>
      </c>
      <c r="L583" s="485">
        <v>0</v>
      </c>
      <c r="M583" s="485">
        <v>0</v>
      </c>
      <c r="N583" s="485">
        <v>0</v>
      </c>
      <c r="O583" s="485">
        <v>0</v>
      </c>
      <c r="P583" s="485">
        <v>0</v>
      </c>
      <c r="Q583" s="485"/>
      <c r="R583" s="485"/>
      <c r="S583" s="485">
        <v>0</v>
      </c>
      <c r="T583" s="485">
        <v>49</v>
      </c>
      <c r="U583" s="485">
        <v>209</v>
      </c>
      <c r="V583" s="485">
        <v>197</v>
      </c>
      <c r="W583" s="485">
        <v>189</v>
      </c>
      <c r="X583" s="627">
        <f t="shared" si="227"/>
        <v>0</v>
      </c>
      <c r="Y583" s="626">
        <f t="shared" si="228"/>
        <v>0</v>
      </c>
      <c r="Z583" s="627">
        <f t="shared" si="229"/>
        <v>0</v>
      </c>
      <c r="AA583" s="626">
        <f t="shared" si="230"/>
        <v>0</v>
      </c>
      <c r="AB583" s="627">
        <f t="shared" si="231"/>
        <v>0</v>
      </c>
      <c r="AC583" s="626">
        <f t="shared" si="232"/>
        <v>0</v>
      </c>
      <c r="AD583" s="627">
        <f t="shared" si="233"/>
        <v>644</v>
      </c>
      <c r="AE583" s="626">
        <f t="shared" si="234"/>
        <v>0.16819012797074953</v>
      </c>
      <c r="AF583" s="640">
        <f t="shared" si="235"/>
        <v>49</v>
      </c>
    </row>
    <row r="584" spans="1:32">
      <c r="A584" s="493" t="s">
        <v>122</v>
      </c>
      <c r="B584" s="485">
        <v>0</v>
      </c>
      <c r="C584" s="485">
        <v>0</v>
      </c>
      <c r="D584" s="485">
        <v>0</v>
      </c>
      <c r="E584" s="485">
        <v>0</v>
      </c>
      <c r="F584" s="485">
        <v>0</v>
      </c>
      <c r="G584" s="485">
        <v>0</v>
      </c>
      <c r="H584" s="485">
        <v>0</v>
      </c>
      <c r="I584" s="485">
        <v>0</v>
      </c>
      <c r="J584" s="485">
        <v>0</v>
      </c>
      <c r="K584" s="485">
        <v>0</v>
      </c>
      <c r="L584" s="485">
        <v>0</v>
      </c>
      <c r="M584" s="485">
        <v>0</v>
      </c>
      <c r="N584" s="485">
        <v>0</v>
      </c>
      <c r="O584" s="485">
        <v>0</v>
      </c>
      <c r="P584" s="485">
        <v>0</v>
      </c>
      <c r="Q584" s="485"/>
      <c r="R584" s="485"/>
      <c r="S584" s="485">
        <v>0</v>
      </c>
      <c r="T584" s="485">
        <v>8</v>
      </c>
      <c r="U584" s="485">
        <v>78</v>
      </c>
      <c r="V584" s="485">
        <v>164</v>
      </c>
      <c r="W584" s="485">
        <v>120</v>
      </c>
      <c r="X584" s="627">
        <f t="shared" si="227"/>
        <v>0</v>
      </c>
      <c r="Y584" s="626">
        <f t="shared" si="228"/>
        <v>0</v>
      </c>
      <c r="Z584" s="627">
        <f t="shared" si="229"/>
        <v>0</v>
      </c>
      <c r="AA584" s="626">
        <f t="shared" si="230"/>
        <v>0</v>
      </c>
      <c r="AB584" s="627">
        <f t="shared" si="231"/>
        <v>0</v>
      </c>
      <c r="AC584" s="626">
        <f t="shared" si="232"/>
        <v>0</v>
      </c>
      <c r="AD584" s="627">
        <f t="shared" si="233"/>
        <v>370</v>
      </c>
      <c r="AE584" s="626">
        <f t="shared" si="234"/>
        <v>9.66309741446853E-2</v>
      </c>
      <c r="AF584" s="640">
        <f t="shared" si="235"/>
        <v>8</v>
      </c>
    </row>
    <row r="585" spans="1:32" ht="13.5" thickBot="1">
      <c r="A585" s="31" t="s">
        <v>124</v>
      </c>
      <c r="B585" s="497">
        <v>0</v>
      </c>
      <c r="C585" s="497">
        <v>0</v>
      </c>
      <c r="D585" s="497">
        <v>0</v>
      </c>
      <c r="E585" s="497">
        <v>0</v>
      </c>
      <c r="F585" s="497">
        <v>0</v>
      </c>
      <c r="G585" s="497">
        <v>0</v>
      </c>
      <c r="H585" s="497">
        <v>0</v>
      </c>
      <c r="I585" s="497">
        <v>0</v>
      </c>
      <c r="J585" s="497">
        <v>0</v>
      </c>
      <c r="K585" s="497">
        <v>0</v>
      </c>
      <c r="L585" s="497">
        <v>0</v>
      </c>
      <c r="M585" s="497">
        <v>0</v>
      </c>
      <c r="N585" s="497">
        <v>0</v>
      </c>
      <c r="O585" s="497">
        <v>0</v>
      </c>
      <c r="P585" s="497">
        <v>0</v>
      </c>
      <c r="Q585" s="497"/>
      <c r="R585" s="497"/>
      <c r="S585" s="497">
        <v>0</v>
      </c>
      <c r="T585" s="497">
        <v>7</v>
      </c>
      <c r="U585" s="497">
        <v>47</v>
      </c>
      <c r="V585" s="497">
        <v>95</v>
      </c>
      <c r="W585" s="497">
        <v>58</v>
      </c>
      <c r="X585" s="170">
        <f t="shared" si="227"/>
        <v>0</v>
      </c>
      <c r="Y585" s="169">
        <f t="shared" si="228"/>
        <v>0</v>
      </c>
      <c r="Z585" s="170">
        <f t="shared" si="229"/>
        <v>0</v>
      </c>
      <c r="AA585" s="169">
        <f t="shared" si="230"/>
        <v>0</v>
      </c>
      <c r="AB585" s="170">
        <f t="shared" si="231"/>
        <v>0</v>
      </c>
      <c r="AC585" s="169">
        <f t="shared" si="232"/>
        <v>0</v>
      </c>
      <c r="AD585" s="170">
        <f t="shared" si="233"/>
        <v>207</v>
      </c>
      <c r="AE585" s="169">
        <f t="shared" si="234"/>
        <v>5.4061112562026642E-2</v>
      </c>
      <c r="AF585" s="185">
        <f t="shared" si="235"/>
        <v>7</v>
      </c>
    </row>
    <row r="586" spans="1:32">
      <c r="A586" s="26" t="s">
        <v>125</v>
      </c>
      <c r="B586" s="484">
        <v>0</v>
      </c>
      <c r="C586" s="484">
        <v>0</v>
      </c>
      <c r="D586" s="484">
        <v>0</v>
      </c>
      <c r="E586" s="484">
        <v>0</v>
      </c>
      <c r="F586" s="484">
        <v>0</v>
      </c>
      <c r="G586" s="484">
        <v>0</v>
      </c>
      <c r="H586" s="484">
        <v>0</v>
      </c>
      <c r="I586" s="484">
        <v>0</v>
      </c>
      <c r="J586" s="484">
        <v>0</v>
      </c>
      <c r="K586" s="707">
        <v>1</v>
      </c>
      <c r="L586" s="484">
        <v>0</v>
      </c>
      <c r="M586" s="484">
        <v>0</v>
      </c>
      <c r="N586" s="707">
        <v>2</v>
      </c>
      <c r="O586" s="484">
        <v>0</v>
      </c>
      <c r="P586" s="484">
        <v>0</v>
      </c>
      <c r="Q586" s="484"/>
      <c r="R586" s="484"/>
      <c r="S586" s="484">
        <v>0</v>
      </c>
      <c r="T586" s="484">
        <v>13</v>
      </c>
      <c r="U586" s="484">
        <v>196</v>
      </c>
      <c r="V586" s="484">
        <v>274</v>
      </c>
      <c r="W586" s="484">
        <v>127</v>
      </c>
      <c r="X586" s="630">
        <f t="shared" si="227"/>
        <v>0</v>
      </c>
      <c r="Y586" s="629">
        <f t="shared" si="228"/>
        <v>0</v>
      </c>
      <c r="Z586" s="630">
        <f t="shared" si="229"/>
        <v>3</v>
      </c>
      <c r="AA586" s="629">
        <f t="shared" si="230"/>
        <v>3.4168564920273349E-3</v>
      </c>
      <c r="AB586" s="630">
        <f t="shared" si="231"/>
        <v>0</v>
      </c>
      <c r="AC586" s="629">
        <f t="shared" si="232"/>
        <v>0</v>
      </c>
      <c r="AD586" s="630">
        <f t="shared" si="233"/>
        <v>610</v>
      </c>
      <c r="AE586" s="629">
        <f t="shared" si="234"/>
        <v>0.15931052494123793</v>
      </c>
      <c r="AF586" s="645">
        <f t="shared" si="235"/>
        <v>16</v>
      </c>
    </row>
    <row r="587" spans="1:32">
      <c r="A587" s="493" t="s">
        <v>126</v>
      </c>
      <c r="B587" s="485">
        <v>4</v>
      </c>
      <c r="C587" s="485">
        <v>0</v>
      </c>
      <c r="D587" s="485" t="s">
        <v>123</v>
      </c>
      <c r="E587" s="485" t="s">
        <v>123</v>
      </c>
      <c r="F587" s="485" t="s">
        <v>123</v>
      </c>
      <c r="G587" s="485" t="s">
        <v>123</v>
      </c>
      <c r="H587" s="485" t="s">
        <v>123</v>
      </c>
      <c r="I587" s="485" t="s">
        <v>123</v>
      </c>
      <c r="J587" s="485" t="s">
        <v>123</v>
      </c>
      <c r="K587" s="485" t="s">
        <v>123</v>
      </c>
      <c r="L587" s="485" t="s">
        <v>123</v>
      </c>
      <c r="M587" s="485" t="s">
        <v>123</v>
      </c>
      <c r="N587" s="485" t="s">
        <v>123</v>
      </c>
      <c r="O587" s="485" t="s">
        <v>123</v>
      </c>
      <c r="P587" s="485" t="s">
        <v>123</v>
      </c>
      <c r="Q587" s="485"/>
      <c r="R587" s="485"/>
      <c r="S587" s="485" t="s">
        <v>123</v>
      </c>
      <c r="T587" s="485">
        <v>0</v>
      </c>
      <c r="U587" s="485">
        <v>31</v>
      </c>
      <c r="V587" s="485">
        <v>74</v>
      </c>
      <c r="W587" s="485">
        <v>61</v>
      </c>
      <c r="X587" s="627">
        <f t="shared" si="227"/>
        <v>4</v>
      </c>
      <c r="Y587" s="626">
        <f t="shared" si="228"/>
        <v>2.6845637583892617E-2</v>
      </c>
      <c r="Z587" s="627">
        <f t="shared" si="229"/>
        <v>0</v>
      </c>
      <c r="AA587" s="626">
        <f t="shared" si="230"/>
        <v>0</v>
      </c>
      <c r="AB587" s="627">
        <f t="shared" si="231"/>
        <v>0</v>
      </c>
      <c r="AC587" s="626">
        <f t="shared" si="232"/>
        <v>0</v>
      </c>
      <c r="AD587" s="627">
        <f t="shared" si="233"/>
        <v>166</v>
      </c>
      <c r="AE587" s="626">
        <f t="shared" si="234"/>
        <v>4.3353355967615567E-2</v>
      </c>
      <c r="AF587" s="640">
        <f t="shared" si="235"/>
        <v>4</v>
      </c>
    </row>
    <row r="588" spans="1:32">
      <c r="A588" s="493" t="s">
        <v>127</v>
      </c>
      <c r="B588" s="485">
        <v>0</v>
      </c>
      <c r="C588" s="485" t="s">
        <v>123</v>
      </c>
      <c r="D588" s="485" t="s">
        <v>123</v>
      </c>
      <c r="E588" s="485" t="s">
        <v>123</v>
      </c>
      <c r="F588" s="485" t="s">
        <v>123</v>
      </c>
      <c r="G588" s="485" t="s">
        <v>123</v>
      </c>
      <c r="H588" s="485" t="s">
        <v>123</v>
      </c>
      <c r="I588" s="485" t="s">
        <v>123</v>
      </c>
      <c r="J588" s="485" t="s">
        <v>123</v>
      </c>
      <c r="K588" s="485" t="s">
        <v>123</v>
      </c>
      <c r="L588" s="485" t="s">
        <v>123</v>
      </c>
      <c r="M588" s="485" t="s">
        <v>123</v>
      </c>
      <c r="N588" s="485" t="s">
        <v>123</v>
      </c>
      <c r="O588" s="485" t="s">
        <v>123</v>
      </c>
      <c r="P588" s="485" t="s">
        <v>123</v>
      </c>
      <c r="Q588" s="485"/>
      <c r="R588" s="485"/>
      <c r="S588" s="485" t="s">
        <v>123</v>
      </c>
      <c r="T588" s="485">
        <v>0</v>
      </c>
      <c r="U588" s="485">
        <v>3</v>
      </c>
      <c r="V588" s="485">
        <v>23</v>
      </c>
      <c r="W588" s="485">
        <v>69</v>
      </c>
      <c r="X588" s="627">
        <f t="shared" si="227"/>
        <v>0</v>
      </c>
      <c r="Y588" s="626">
        <f t="shared" si="228"/>
        <v>0</v>
      </c>
      <c r="Z588" s="627">
        <f t="shared" si="229"/>
        <v>0</v>
      </c>
      <c r="AA588" s="626">
        <f t="shared" si="230"/>
        <v>0</v>
      </c>
      <c r="AB588" s="627">
        <f t="shared" si="231"/>
        <v>0</v>
      </c>
      <c r="AC588" s="626">
        <f t="shared" si="232"/>
        <v>0</v>
      </c>
      <c r="AD588" s="627">
        <f t="shared" si="233"/>
        <v>95</v>
      </c>
      <c r="AE588" s="626">
        <f t="shared" si="234"/>
        <v>2.4810655523635414E-2</v>
      </c>
      <c r="AF588" s="640">
        <f t="shared" si="235"/>
        <v>0</v>
      </c>
    </row>
    <row r="589" spans="1:32">
      <c r="A589" s="493" t="s">
        <v>128</v>
      </c>
      <c r="B589" s="485">
        <v>0</v>
      </c>
      <c r="C589" s="485" t="s">
        <v>123</v>
      </c>
      <c r="D589" s="485" t="s">
        <v>123</v>
      </c>
      <c r="E589" s="485" t="s">
        <v>123</v>
      </c>
      <c r="F589" s="485" t="s">
        <v>123</v>
      </c>
      <c r="G589" s="485" t="s">
        <v>123</v>
      </c>
      <c r="H589" s="485" t="s">
        <v>123</v>
      </c>
      <c r="I589" s="485" t="s">
        <v>123</v>
      </c>
      <c r="J589" s="485" t="s">
        <v>123</v>
      </c>
      <c r="K589" s="485" t="s">
        <v>123</v>
      </c>
      <c r="L589" s="485" t="s">
        <v>123</v>
      </c>
      <c r="M589" s="485" t="s">
        <v>123</v>
      </c>
      <c r="N589" s="485" t="s">
        <v>123</v>
      </c>
      <c r="O589" s="485" t="s">
        <v>123</v>
      </c>
      <c r="P589" s="485" t="s">
        <v>123</v>
      </c>
      <c r="Q589" s="485"/>
      <c r="R589" s="485"/>
      <c r="S589" s="485" t="s">
        <v>123</v>
      </c>
      <c r="T589" s="485">
        <v>0</v>
      </c>
      <c r="U589" s="485">
        <v>0</v>
      </c>
      <c r="V589" s="485">
        <v>17</v>
      </c>
      <c r="W589" s="485">
        <v>76</v>
      </c>
      <c r="X589" s="627">
        <f t="shared" si="227"/>
        <v>0</v>
      </c>
      <c r="Y589" s="626">
        <f t="shared" si="228"/>
        <v>0</v>
      </c>
      <c r="Z589" s="627">
        <f t="shared" si="229"/>
        <v>0</v>
      </c>
      <c r="AA589" s="626">
        <f t="shared" si="230"/>
        <v>0</v>
      </c>
      <c r="AB589" s="627">
        <f t="shared" si="231"/>
        <v>0</v>
      </c>
      <c r="AC589" s="626">
        <f t="shared" si="232"/>
        <v>0</v>
      </c>
      <c r="AD589" s="627">
        <f t="shared" si="233"/>
        <v>93</v>
      </c>
      <c r="AE589" s="626">
        <f t="shared" si="234"/>
        <v>2.4288325933664142E-2</v>
      </c>
      <c r="AF589" s="640">
        <f t="shared" si="235"/>
        <v>0</v>
      </c>
    </row>
    <row r="590" spans="1:32" ht="13.5" thickBot="1">
      <c r="A590" s="507" t="s">
        <v>129</v>
      </c>
      <c r="B590" s="612">
        <v>0</v>
      </c>
      <c r="C590" s="485" t="s">
        <v>123</v>
      </c>
      <c r="D590" s="485" t="s">
        <v>123</v>
      </c>
      <c r="E590" s="485" t="s">
        <v>123</v>
      </c>
      <c r="F590" s="485" t="s">
        <v>123</v>
      </c>
      <c r="G590" s="485" t="s">
        <v>123</v>
      </c>
      <c r="H590" s="485" t="s">
        <v>123</v>
      </c>
      <c r="I590" s="485" t="s">
        <v>123</v>
      </c>
      <c r="J590" s="485" t="s">
        <v>123</v>
      </c>
      <c r="K590" s="485" t="s">
        <v>123</v>
      </c>
      <c r="L590" s="485" t="s">
        <v>123</v>
      </c>
      <c r="M590" s="485" t="s">
        <v>123</v>
      </c>
      <c r="N590" s="485" t="s">
        <v>123</v>
      </c>
      <c r="O590" s="485" t="s">
        <v>123</v>
      </c>
      <c r="P590" s="485" t="s">
        <v>123</v>
      </c>
      <c r="Q590" s="485"/>
      <c r="R590" s="485"/>
      <c r="S590" s="485" t="s">
        <v>123</v>
      </c>
      <c r="T590" s="485">
        <v>0</v>
      </c>
      <c r="U590" s="485">
        <v>0</v>
      </c>
      <c r="V590" s="485">
        <v>0</v>
      </c>
      <c r="W590" s="485">
        <v>12</v>
      </c>
      <c r="X590" s="627">
        <f t="shared" si="227"/>
        <v>0</v>
      </c>
      <c r="Y590" s="626">
        <f t="shared" si="228"/>
        <v>0</v>
      </c>
      <c r="Z590" s="627">
        <f t="shared" si="229"/>
        <v>0</v>
      </c>
      <c r="AA590" s="626">
        <f t="shared" si="230"/>
        <v>0</v>
      </c>
      <c r="AB590" s="627">
        <f t="shared" si="231"/>
        <v>0</v>
      </c>
      <c r="AC590" s="626">
        <f t="shared" si="232"/>
        <v>0</v>
      </c>
      <c r="AD590" s="627">
        <f t="shared" si="233"/>
        <v>12</v>
      </c>
      <c r="AE590" s="626">
        <f t="shared" si="234"/>
        <v>3.1339775398276314E-3</v>
      </c>
      <c r="AF590" s="640">
        <f t="shared" si="235"/>
        <v>0</v>
      </c>
    </row>
    <row r="591" spans="1:32" ht="13.5" thickBot="1">
      <c r="A591" s="48" t="s">
        <v>103</v>
      </c>
      <c r="B591" s="49">
        <f t="shared" ref="B591:AF591" si="236">SUM(B578:B590)</f>
        <v>149</v>
      </c>
      <c r="C591" s="49">
        <f t="shared" si="236"/>
        <v>2</v>
      </c>
      <c r="D591" s="49">
        <f t="shared" si="236"/>
        <v>94</v>
      </c>
      <c r="E591" s="49">
        <f t="shared" si="236"/>
        <v>74</v>
      </c>
      <c r="F591" s="49">
        <f t="shared" si="236"/>
        <v>53</v>
      </c>
      <c r="G591" s="49">
        <f t="shared" si="236"/>
        <v>62</v>
      </c>
      <c r="H591" s="49">
        <f t="shared" si="236"/>
        <v>127</v>
      </c>
      <c r="I591" s="49">
        <f t="shared" si="236"/>
        <v>101</v>
      </c>
      <c r="J591" s="49">
        <f t="shared" si="236"/>
        <v>192</v>
      </c>
      <c r="K591" s="49">
        <f t="shared" si="236"/>
        <v>97</v>
      </c>
      <c r="L591" s="49">
        <f t="shared" si="236"/>
        <v>32</v>
      </c>
      <c r="M591" s="49">
        <f t="shared" si="236"/>
        <v>26</v>
      </c>
      <c r="N591" s="49">
        <f t="shared" si="236"/>
        <v>18</v>
      </c>
      <c r="O591" s="49">
        <f t="shared" si="236"/>
        <v>1</v>
      </c>
      <c r="P591" s="49">
        <f t="shared" si="236"/>
        <v>1</v>
      </c>
      <c r="Q591" s="49"/>
      <c r="R591" s="49"/>
      <c r="S591" s="49">
        <f t="shared" si="236"/>
        <v>20</v>
      </c>
      <c r="T591" s="49">
        <f t="shared" si="236"/>
        <v>289</v>
      </c>
      <c r="U591" s="49">
        <f t="shared" si="236"/>
        <v>1062</v>
      </c>
      <c r="V591" s="49">
        <f t="shared" si="236"/>
        <v>1322</v>
      </c>
      <c r="W591" s="49">
        <f t="shared" si="236"/>
        <v>1156</v>
      </c>
      <c r="X591" s="51">
        <f t="shared" si="236"/>
        <v>149</v>
      </c>
      <c r="Y591" s="52">
        <f t="shared" si="236"/>
        <v>1.0000000000000002</v>
      </c>
      <c r="Z591" s="51">
        <f t="shared" si="236"/>
        <v>878</v>
      </c>
      <c r="AA591" s="52">
        <f t="shared" si="236"/>
        <v>1</v>
      </c>
      <c r="AB591" s="51">
        <f t="shared" si="236"/>
        <v>22</v>
      </c>
      <c r="AC591" s="52">
        <f t="shared" si="236"/>
        <v>0.99999999999999989</v>
      </c>
      <c r="AD591" s="51">
        <f t="shared" si="236"/>
        <v>3829</v>
      </c>
      <c r="AE591" s="52">
        <f t="shared" si="236"/>
        <v>1</v>
      </c>
      <c r="AF591" s="51">
        <f t="shared" si="236"/>
        <v>1338</v>
      </c>
    </row>
    <row r="592" spans="1:32">
      <c r="A592" s="152" t="s">
        <v>310</v>
      </c>
      <c r="AB592" s="10"/>
      <c r="AC592" s="10"/>
    </row>
    <row r="593" spans="1:32">
      <c r="A593" s="152"/>
      <c r="X593" s="663">
        <v>2003</v>
      </c>
      <c r="Y593" s="516" t="s">
        <v>135</v>
      </c>
      <c r="Z593" s="517"/>
      <c r="AA593" s="517"/>
      <c r="AB593" s="517" t="s">
        <v>245</v>
      </c>
      <c r="AC593" s="517" t="s">
        <v>246</v>
      </c>
      <c r="AD593" s="664" t="s">
        <v>131</v>
      </c>
      <c r="AE593" s="664" t="s">
        <v>132</v>
      </c>
      <c r="AF593" s="717" t="s">
        <v>133</v>
      </c>
    </row>
    <row r="594" spans="1:32">
      <c r="A594" s="152"/>
      <c r="X594" s="665"/>
      <c r="Y594" s="666"/>
      <c r="Z594" s="666"/>
      <c r="AA594" s="666"/>
      <c r="AB594" s="666"/>
      <c r="AC594" s="666"/>
      <c r="AD594" s="688" t="s">
        <v>138</v>
      </c>
      <c r="AE594" s="688" t="s">
        <v>139</v>
      </c>
      <c r="AF594" s="718" t="s">
        <v>138</v>
      </c>
    </row>
    <row r="595" spans="1:32">
      <c r="A595" s="152" t="s">
        <v>311</v>
      </c>
      <c r="W595" s="70"/>
      <c r="X595" s="208" t="s">
        <v>312</v>
      </c>
      <c r="Y595" s="64"/>
      <c r="Z595" s="64"/>
      <c r="AA595" s="64"/>
      <c r="AB595" s="520" t="e">
        <f>SUM(AD595,AF595)/SUM(AD516:AG516)</f>
        <v>#DIV/0!</v>
      </c>
      <c r="AC595" s="520" t="e">
        <f>SUM(AE595,AG516)/SUM(AD516:AG516)</f>
        <v>#DIV/0!</v>
      </c>
      <c r="AD595" s="7">
        <f>SUM(X578:X580)</f>
        <v>127</v>
      </c>
      <c r="AE595" s="7">
        <f>SUM(X581:X590)</f>
        <v>22</v>
      </c>
      <c r="AF595" s="258">
        <v>0</v>
      </c>
    </row>
    <row r="596" spans="1:32">
      <c r="A596" s="10" t="s">
        <v>313</v>
      </c>
      <c r="X596" s="208" t="s">
        <v>314</v>
      </c>
      <c r="Y596" s="64"/>
      <c r="Z596" s="64"/>
      <c r="AA596" s="64"/>
      <c r="AB596" s="520" t="e">
        <f>SUM(AD596,AF596)/SUM(AD517:AG517)</f>
        <v>#DIV/0!</v>
      </c>
      <c r="AC596" s="520" t="e">
        <f>SUM(AE596,AG517)/SUM(AD517:AG517)</f>
        <v>#DIV/0!</v>
      </c>
      <c r="AD596" s="7">
        <f>SUM(Z578:Z579)</f>
        <v>729</v>
      </c>
      <c r="AE596" s="7">
        <f>SUM(Z581:Z590)</f>
        <v>6</v>
      </c>
      <c r="AF596" s="258">
        <f>Z580</f>
        <v>143</v>
      </c>
    </row>
    <row r="597" spans="1:32">
      <c r="A597" s="10" t="s">
        <v>315</v>
      </c>
      <c r="X597" s="667" t="s">
        <v>316</v>
      </c>
      <c r="Y597" s="666"/>
      <c r="Z597" s="666"/>
      <c r="AA597" s="666"/>
      <c r="AB597" s="520">
        <f>SUM(AD597,AF597)/SUM(AD518:AG518)</f>
        <v>5.3289473684210522</v>
      </c>
      <c r="AC597" s="520">
        <f>SUM(AE597,AG518)/SUM(AD518:AG518)</f>
        <v>45.05263157894737</v>
      </c>
      <c r="AD597" s="719">
        <f>SUM(AD578:AD579)</f>
        <v>298</v>
      </c>
      <c r="AE597" s="719">
        <f>SUM(AD581:AD590)</f>
        <v>3348</v>
      </c>
      <c r="AF597" s="720">
        <f>AD580-76</f>
        <v>107</v>
      </c>
    </row>
    <row r="598" spans="1:32">
      <c r="A598" s="10" t="s">
        <v>317</v>
      </c>
    </row>
    <row r="600" spans="1:32" ht="27" thickBot="1">
      <c r="A600" s="5" t="s">
        <v>318</v>
      </c>
      <c r="B600" s="5"/>
      <c r="C600" s="6"/>
      <c r="D600" s="6"/>
      <c r="E600" s="7"/>
      <c r="F600" s="7"/>
      <c r="G600" s="7"/>
      <c r="H600" s="7"/>
      <c r="I600" s="7"/>
      <c r="J600" s="7"/>
      <c r="K600" s="7"/>
      <c r="AE600" s="7"/>
      <c r="AF600" s="7"/>
    </row>
    <row r="601" spans="1:32" ht="13.5" thickBot="1">
      <c r="A601" s="11" t="s">
        <v>319</v>
      </c>
      <c r="B601" s="11"/>
      <c r="C601" s="7"/>
      <c r="D601" s="7"/>
      <c r="E601" s="7"/>
      <c r="F601" s="7"/>
      <c r="G601" s="7"/>
      <c r="H601" s="7"/>
      <c r="I601" s="7"/>
      <c r="J601" s="7"/>
      <c r="K601" s="7"/>
      <c r="AE601" s="7"/>
      <c r="AF601" s="7"/>
    </row>
    <row r="602" spans="1:32" ht="13.5" thickTop="1">
      <c r="A602" s="12" t="s">
        <v>72</v>
      </c>
      <c r="B602" s="14">
        <v>37288</v>
      </c>
      <c r="C602" s="14">
        <v>37293</v>
      </c>
      <c r="D602" s="14">
        <v>37334</v>
      </c>
      <c r="E602" s="14">
        <v>37372</v>
      </c>
      <c r="F602" s="14">
        <v>37377</v>
      </c>
      <c r="G602" s="14" t="s">
        <v>320</v>
      </c>
      <c r="H602" s="14">
        <v>37398</v>
      </c>
      <c r="I602" s="14">
        <v>37405</v>
      </c>
      <c r="J602" s="14">
        <v>37412</v>
      </c>
      <c r="K602" s="14">
        <v>37420</v>
      </c>
      <c r="L602" s="257">
        <v>37427</v>
      </c>
      <c r="M602" s="257">
        <v>37448</v>
      </c>
      <c r="N602" s="257">
        <v>37453</v>
      </c>
      <c r="O602" s="257">
        <v>37461</v>
      </c>
      <c r="P602" s="257">
        <v>37467</v>
      </c>
      <c r="Q602" s="257"/>
      <c r="R602" s="257"/>
      <c r="S602" s="257">
        <v>37488</v>
      </c>
      <c r="T602" s="257">
        <v>37503</v>
      </c>
      <c r="U602" s="257">
        <v>37525</v>
      </c>
      <c r="V602" s="14">
        <v>37539</v>
      </c>
      <c r="W602" s="14">
        <v>37553</v>
      </c>
      <c r="X602" s="14">
        <v>37566</v>
      </c>
      <c r="Y602" s="14">
        <v>37586</v>
      </c>
      <c r="Z602" s="15">
        <v>2002</v>
      </c>
      <c r="AA602" s="16"/>
      <c r="AB602" s="16"/>
      <c r="AC602" s="17"/>
      <c r="AD602" s="17"/>
      <c r="AE602" s="17"/>
      <c r="AF602" s="17"/>
    </row>
    <row r="603" spans="1:32">
      <c r="A603" s="456" t="s">
        <v>96</v>
      </c>
      <c r="B603" s="462" t="s">
        <v>160</v>
      </c>
      <c r="C603" s="462" t="s">
        <v>160</v>
      </c>
      <c r="D603" s="462" t="s">
        <v>160</v>
      </c>
      <c r="E603" s="462" t="s">
        <v>253</v>
      </c>
      <c r="F603" s="462" t="s">
        <v>253</v>
      </c>
      <c r="G603" s="462" t="s">
        <v>253</v>
      </c>
      <c r="H603" s="462" t="s">
        <v>253</v>
      </c>
      <c r="I603" s="462" t="s">
        <v>253</v>
      </c>
      <c r="J603" s="462" t="s">
        <v>253</v>
      </c>
      <c r="K603" s="462" t="s">
        <v>253</v>
      </c>
      <c r="L603" s="462" t="s">
        <v>253</v>
      </c>
      <c r="M603" s="462" t="s">
        <v>253</v>
      </c>
      <c r="N603" s="462" t="s">
        <v>253</v>
      </c>
      <c r="O603" s="462" t="s">
        <v>253</v>
      </c>
      <c r="P603" s="462" t="s">
        <v>253</v>
      </c>
      <c r="Q603" s="462"/>
      <c r="R603" s="462"/>
      <c r="S603" s="462" t="s">
        <v>253</v>
      </c>
      <c r="T603" s="462" t="s">
        <v>253</v>
      </c>
      <c r="U603" s="462" t="s">
        <v>253</v>
      </c>
      <c r="V603" s="462" t="s">
        <v>160</v>
      </c>
      <c r="W603" s="462" t="s">
        <v>160</v>
      </c>
      <c r="X603" s="462" t="s">
        <v>160</v>
      </c>
      <c r="Y603" s="462" t="s">
        <v>160</v>
      </c>
      <c r="Z603" s="458"/>
      <c r="AA603" s="459"/>
      <c r="AB603" s="459"/>
      <c r="AC603" s="460"/>
      <c r="AD603" s="460"/>
      <c r="AE603" s="460"/>
      <c r="AF603" s="460"/>
    </row>
    <row r="604" spans="1:32">
      <c r="A604" s="456" t="s">
        <v>99</v>
      </c>
      <c r="B604" s="462" t="s">
        <v>161</v>
      </c>
      <c r="C604" s="462" t="s">
        <v>101</v>
      </c>
      <c r="D604" s="462" t="s">
        <v>102</v>
      </c>
      <c r="E604" s="462" t="s">
        <v>101</v>
      </c>
      <c r="F604" s="462" t="s">
        <v>101</v>
      </c>
      <c r="G604" s="462" t="s">
        <v>102</v>
      </c>
      <c r="H604" s="462" t="s">
        <v>102</v>
      </c>
      <c r="I604" s="462" t="s">
        <v>102</v>
      </c>
      <c r="J604" s="462" t="s">
        <v>102</v>
      </c>
      <c r="K604" s="462" t="s">
        <v>100</v>
      </c>
      <c r="L604" s="721" t="s">
        <v>161</v>
      </c>
      <c r="M604" s="721" t="s">
        <v>100</v>
      </c>
      <c r="N604" s="721" t="s">
        <v>100</v>
      </c>
      <c r="O604" s="462" t="s">
        <v>102</v>
      </c>
      <c r="P604" s="462" t="s">
        <v>102</v>
      </c>
      <c r="Q604" s="462"/>
      <c r="R604" s="462"/>
      <c r="S604" s="462" t="s">
        <v>101</v>
      </c>
      <c r="T604" s="462" t="s">
        <v>101</v>
      </c>
      <c r="U604" s="462" t="s">
        <v>101</v>
      </c>
      <c r="V604" s="462" t="s">
        <v>101</v>
      </c>
      <c r="W604" s="462" t="s">
        <v>100</v>
      </c>
      <c r="X604" s="462" t="s">
        <v>100</v>
      </c>
      <c r="Y604" s="462" t="s">
        <v>101</v>
      </c>
      <c r="Z604" s="465" t="s">
        <v>103</v>
      </c>
      <c r="AA604" s="459"/>
      <c r="AB604" s="460"/>
      <c r="AC604" s="460"/>
      <c r="AD604" s="460"/>
      <c r="AE604" s="460"/>
      <c r="AF604" s="460"/>
    </row>
    <row r="605" spans="1:32" ht="13.5" thickBot="1">
      <c r="A605" s="472" t="s">
        <v>232</v>
      </c>
      <c r="B605" s="553">
        <v>4005</v>
      </c>
      <c r="C605" s="553">
        <v>3989</v>
      </c>
      <c r="D605" s="553">
        <v>5449</v>
      </c>
      <c r="E605" s="553">
        <v>8708</v>
      </c>
      <c r="F605" s="553">
        <v>7951</v>
      </c>
      <c r="G605" s="553">
        <v>8509</v>
      </c>
      <c r="H605" s="553">
        <v>9528</v>
      </c>
      <c r="I605" s="553">
        <v>10555</v>
      </c>
      <c r="J605" s="553">
        <v>10462</v>
      </c>
      <c r="K605" s="553">
        <v>12507</v>
      </c>
      <c r="L605" s="715">
        <v>13949</v>
      </c>
      <c r="M605" s="715">
        <v>14483</v>
      </c>
      <c r="N605" s="715">
        <v>14978</v>
      </c>
      <c r="O605" s="553">
        <v>14898</v>
      </c>
      <c r="P605" s="553">
        <v>13987</v>
      </c>
      <c r="Q605" s="553"/>
      <c r="R605" s="553"/>
      <c r="S605" s="553">
        <v>10149</v>
      </c>
      <c r="T605" s="553">
        <v>7227</v>
      </c>
      <c r="U605" s="553">
        <v>7611</v>
      </c>
      <c r="V605" s="553">
        <v>6148</v>
      </c>
      <c r="W605" s="553">
        <v>7577</v>
      </c>
      <c r="X605" s="553">
        <v>6134</v>
      </c>
      <c r="Y605" s="553">
        <v>4605</v>
      </c>
      <c r="Z605" s="22" t="s">
        <v>105</v>
      </c>
      <c r="AA605" s="623"/>
      <c r="AB605" s="573"/>
      <c r="AC605" s="573"/>
      <c r="AD605" s="573"/>
      <c r="AE605" s="573"/>
      <c r="AF605" s="574"/>
    </row>
    <row r="606" spans="1:32" ht="13.5" thickBot="1">
      <c r="A606" s="217" t="s">
        <v>106</v>
      </c>
      <c r="B606" s="218" t="s">
        <v>108</v>
      </c>
      <c r="C606" s="556" t="s">
        <v>108</v>
      </c>
      <c r="D606" s="556" t="s">
        <v>108</v>
      </c>
      <c r="E606" s="556" t="s">
        <v>107</v>
      </c>
      <c r="F606" s="556" t="s">
        <v>107</v>
      </c>
      <c r="G606" s="556" t="s">
        <v>107</v>
      </c>
      <c r="H606" s="556" t="s">
        <v>107</v>
      </c>
      <c r="I606" s="556" t="s">
        <v>107</v>
      </c>
      <c r="J606" s="556" t="s">
        <v>107</v>
      </c>
      <c r="K606" s="556" t="s">
        <v>107</v>
      </c>
      <c r="L606" s="716" t="s">
        <v>107</v>
      </c>
      <c r="M606" s="716" t="s">
        <v>107</v>
      </c>
      <c r="N606" s="716" t="s">
        <v>107</v>
      </c>
      <c r="O606" s="716" t="s">
        <v>107</v>
      </c>
      <c r="P606" s="716" t="s">
        <v>107</v>
      </c>
      <c r="Q606" s="716"/>
      <c r="R606" s="716"/>
      <c r="S606" s="716" t="s">
        <v>107</v>
      </c>
      <c r="T606" s="722" t="s">
        <v>153</v>
      </c>
      <c r="U606" s="722" t="s">
        <v>153</v>
      </c>
      <c r="V606" s="722" t="s">
        <v>113</v>
      </c>
      <c r="W606" s="722" t="s">
        <v>113</v>
      </c>
      <c r="X606" s="722" t="s">
        <v>113</v>
      </c>
      <c r="Y606" s="722" t="s">
        <v>113</v>
      </c>
      <c r="Z606" s="90" t="s">
        <v>108</v>
      </c>
      <c r="AA606" s="91" t="s">
        <v>109</v>
      </c>
      <c r="AB606" s="179" t="s">
        <v>107</v>
      </c>
      <c r="AC606" s="91" t="s">
        <v>111</v>
      </c>
      <c r="AD606" s="179" t="s">
        <v>153</v>
      </c>
      <c r="AE606" s="180" t="s">
        <v>111</v>
      </c>
      <c r="AF606" s="90" t="s">
        <v>113</v>
      </c>
    </row>
    <row r="607" spans="1:32">
      <c r="A607" s="26" t="s">
        <v>115</v>
      </c>
      <c r="B607" s="484">
        <v>163</v>
      </c>
      <c r="C607" s="484">
        <v>166</v>
      </c>
      <c r="D607" s="484">
        <v>160</v>
      </c>
      <c r="E607" s="484">
        <v>0</v>
      </c>
      <c r="F607" s="484">
        <v>0</v>
      </c>
      <c r="G607" s="484">
        <v>0</v>
      </c>
      <c r="H607" s="484">
        <v>7</v>
      </c>
      <c r="I607" s="484">
        <v>8</v>
      </c>
      <c r="J607" s="484">
        <v>83</v>
      </c>
      <c r="K607" s="484">
        <v>27</v>
      </c>
      <c r="L607" s="484">
        <v>45</v>
      </c>
      <c r="M607" s="484">
        <v>55</v>
      </c>
      <c r="N607" s="484">
        <v>68</v>
      </c>
      <c r="O607" s="484">
        <v>2</v>
      </c>
      <c r="P607" s="484">
        <v>2</v>
      </c>
      <c r="Q607" s="484"/>
      <c r="R607" s="484"/>
      <c r="S607" s="484">
        <v>0</v>
      </c>
      <c r="T607" s="484">
        <v>4</v>
      </c>
      <c r="U607" s="484">
        <v>0</v>
      </c>
      <c r="V607" s="484">
        <v>32</v>
      </c>
      <c r="W607" s="484">
        <v>80</v>
      </c>
      <c r="X607" s="484">
        <v>104</v>
      </c>
      <c r="Y607" s="484">
        <v>188</v>
      </c>
      <c r="Z607" s="723">
        <f t="shared" ref="Z607:Z619" si="237">SUM(B607:D607)</f>
        <v>489</v>
      </c>
      <c r="AA607" s="704">
        <f t="shared" ref="AA607:AA619" si="238">Z607/Z$620</f>
        <v>0.26823916620954469</v>
      </c>
      <c r="AB607" s="723">
        <f t="shared" ref="AB607:AB618" si="239">SUM(E607:S607)</f>
        <v>297</v>
      </c>
      <c r="AC607" s="704">
        <f t="shared" ref="AC607:AC619" si="240">AB607/AB$620</f>
        <v>0.48688524590163934</v>
      </c>
      <c r="AD607" s="723">
        <f t="shared" ref="AD607:AD619" si="241">SUM(T607:U607)</f>
        <v>4</v>
      </c>
      <c r="AE607" s="704">
        <f t="shared" ref="AE607:AE619" si="242">AD607/AD$620</f>
        <v>3.8095238095238099E-2</v>
      </c>
      <c r="AF607" s="723">
        <f t="shared" ref="AF607:AF619" si="243">SUM(V607:Y607)</f>
        <v>404</v>
      </c>
    </row>
    <row r="608" spans="1:32">
      <c r="A608" s="493" t="s">
        <v>117</v>
      </c>
      <c r="B608" s="485">
        <v>68</v>
      </c>
      <c r="C608" s="485">
        <v>123</v>
      </c>
      <c r="D608" s="485">
        <v>87</v>
      </c>
      <c r="E608" s="485">
        <v>0</v>
      </c>
      <c r="F608" s="485">
        <v>0</v>
      </c>
      <c r="G608" s="485">
        <v>0</v>
      </c>
      <c r="H608" s="485">
        <v>2</v>
      </c>
      <c r="I608" s="485">
        <v>7</v>
      </c>
      <c r="J608" s="485">
        <v>45</v>
      </c>
      <c r="K608" s="485">
        <v>12</v>
      </c>
      <c r="L608" s="485">
        <v>14</v>
      </c>
      <c r="M608" s="485">
        <v>22</v>
      </c>
      <c r="N608" s="485">
        <v>28</v>
      </c>
      <c r="O608" s="485">
        <v>3</v>
      </c>
      <c r="P608" s="485">
        <v>1</v>
      </c>
      <c r="Q608" s="485"/>
      <c r="R608" s="485"/>
      <c r="S608" s="485">
        <v>0</v>
      </c>
      <c r="T608" s="485">
        <v>4</v>
      </c>
      <c r="U608" s="485">
        <v>15</v>
      </c>
      <c r="V608" s="485">
        <v>40</v>
      </c>
      <c r="W608" s="485">
        <v>38</v>
      </c>
      <c r="X608" s="485">
        <v>168</v>
      </c>
      <c r="Y608" s="485">
        <v>30</v>
      </c>
      <c r="Z608" s="723">
        <f t="shared" si="237"/>
        <v>278</v>
      </c>
      <c r="AA608" s="704">
        <f t="shared" si="238"/>
        <v>0.15249588590235874</v>
      </c>
      <c r="AB608" s="723">
        <f t="shared" si="239"/>
        <v>134</v>
      </c>
      <c r="AC608" s="704">
        <f t="shared" si="240"/>
        <v>0.21967213114754097</v>
      </c>
      <c r="AD608" s="723">
        <f t="shared" si="241"/>
        <v>19</v>
      </c>
      <c r="AE608" s="704">
        <f t="shared" si="242"/>
        <v>0.18095238095238095</v>
      </c>
      <c r="AF608" s="723">
        <f t="shared" si="243"/>
        <v>276</v>
      </c>
    </row>
    <row r="609" spans="1:32">
      <c r="A609" s="493" t="s">
        <v>118</v>
      </c>
      <c r="B609" s="485">
        <v>190</v>
      </c>
      <c r="C609" s="485">
        <v>163</v>
      </c>
      <c r="D609" s="485">
        <v>99</v>
      </c>
      <c r="E609" s="485">
        <v>0</v>
      </c>
      <c r="F609" s="485">
        <v>0</v>
      </c>
      <c r="G609" s="485">
        <v>0</v>
      </c>
      <c r="H609" s="485">
        <v>4</v>
      </c>
      <c r="I609" s="485">
        <v>3</v>
      </c>
      <c r="J609" s="485">
        <v>33</v>
      </c>
      <c r="K609" s="485">
        <v>20</v>
      </c>
      <c r="L609" s="485">
        <v>16</v>
      </c>
      <c r="M609" s="485">
        <v>46</v>
      </c>
      <c r="N609" s="485">
        <v>39</v>
      </c>
      <c r="O609" s="485">
        <v>0</v>
      </c>
      <c r="P609" s="485">
        <v>0</v>
      </c>
      <c r="Q609" s="485"/>
      <c r="R609" s="485"/>
      <c r="S609" s="485">
        <v>7</v>
      </c>
      <c r="T609" s="485">
        <v>2</v>
      </c>
      <c r="U609" s="485">
        <v>23</v>
      </c>
      <c r="V609" s="485">
        <v>88</v>
      </c>
      <c r="W609" s="485">
        <v>140</v>
      </c>
      <c r="X609" s="485">
        <v>154</v>
      </c>
      <c r="Y609" s="485">
        <v>75</v>
      </c>
      <c r="Z609" s="723">
        <f t="shared" si="237"/>
        <v>452</v>
      </c>
      <c r="AA609" s="704">
        <f t="shared" si="238"/>
        <v>0.24794295117937465</v>
      </c>
      <c r="AB609" s="723">
        <f t="shared" si="239"/>
        <v>168</v>
      </c>
      <c r="AC609" s="704">
        <f t="shared" si="240"/>
        <v>0.27540983606557379</v>
      </c>
      <c r="AD609" s="723">
        <f t="shared" si="241"/>
        <v>25</v>
      </c>
      <c r="AE609" s="704">
        <f t="shared" si="242"/>
        <v>0.23809523809523808</v>
      </c>
      <c r="AF609" s="723">
        <f t="shared" si="243"/>
        <v>457</v>
      </c>
    </row>
    <row r="610" spans="1:32">
      <c r="A610" s="493" t="s">
        <v>119</v>
      </c>
      <c r="B610" s="485">
        <v>180</v>
      </c>
      <c r="C610" s="485">
        <v>209</v>
      </c>
      <c r="D610" s="485">
        <v>63</v>
      </c>
      <c r="E610" s="485">
        <v>0</v>
      </c>
      <c r="F610" s="485">
        <v>0</v>
      </c>
      <c r="G610" s="485">
        <v>0</v>
      </c>
      <c r="H610" s="485">
        <v>0</v>
      </c>
      <c r="I610" s="485">
        <v>0</v>
      </c>
      <c r="J610" s="485">
        <v>3</v>
      </c>
      <c r="K610" s="485">
        <v>1</v>
      </c>
      <c r="L610" s="485">
        <v>0</v>
      </c>
      <c r="M610" s="485">
        <v>0</v>
      </c>
      <c r="N610" s="485">
        <v>0</v>
      </c>
      <c r="O610" s="485">
        <v>3</v>
      </c>
      <c r="P610" s="485">
        <v>0</v>
      </c>
      <c r="Q610" s="485"/>
      <c r="R610" s="485"/>
      <c r="S610" s="485">
        <v>0</v>
      </c>
      <c r="T610" s="485">
        <v>0</v>
      </c>
      <c r="U610" s="485">
        <v>22</v>
      </c>
      <c r="V610" s="485">
        <v>136</v>
      </c>
      <c r="W610" s="485">
        <v>94</v>
      </c>
      <c r="X610" s="485">
        <v>143</v>
      </c>
      <c r="Y610" s="485">
        <v>11</v>
      </c>
      <c r="Z610" s="723">
        <f t="shared" si="237"/>
        <v>452</v>
      </c>
      <c r="AA610" s="704">
        <f t="shared" si="238"/>
        <v>0.24794295117937465</v>
      </c>
      <c r="AB610" s="723">
        <f t="shared" si="239"/>
        <v>7</v>
      </c>
      <c r="AC610" s="704">
        <f t="shared" si="240"/>
        <v>1.1475409836065573E-2</v>
      </c>
      <c r="AD610" s="723">
        <f t="shared" si="241"/>
        <v>22</v>
      </c>
      <c r="AE610" s="704">
        <f t="shared" si="242"/>
        <v>0.20952380952380953</v>
      </c>
      <c r="AF610" s="723">
        <f t="shared" si="243"/>
        <v>384</v>
      </c>
    </row>
    <row r="611" spans="1:32">
      <c r="A611" s="493" t="s">
        <v>120</v>
      </c>
      <c r="B611" s="485">
        <v>59</v>
      </c>
      <c r="C611" s="485">
        <v>69</v>
      </c>
      <c r="D611" s="485">
        <v>17</v>
      </c>
      <c r="E611" s="485">
        <v>0</v>
      </c>
      <c r="F611" s="485">
        <v>0</v>
      </c>
      <c r="G611" s="485">
        <v>0</v>
      </c>
      <c r="H611" s="485">
        <v>0</v>
      </c>
      <c r="I611" s="485">
        <v>0</v>
      </c>
      <c r="J611" s="485">
        <v>0</v>
      </c>
      <c r="K611" s="485">
        <v>0</v>
      </c>
      <c r="L611" s="485">
        <v>0</v>
      </c>
      <c r="M611" s="485">
        <v>0</v>
      </c>
      <c r="N611" s="485">
        <v>3</v>
      </c>
      <c r="O611" s="485">
        <v>0</v>
      </c>
      <c r="P611" s="485">
        <v>0</v>
      </c>
      <c r="Q611" s="485"/>
      <c r="R611" s="485"/>
      <c r="S611" s="485">
        <v>0</v>
      </c>
      <c r="T611" s="485">
        <v>0</v>
      </c>
      <c r="U611" s="485">
        <v>11</v>
      </c>
      <c r="V611" s="485">
        <v>60</v>
      </c>
      <c r="W611" s="485">
        <v>97</v>
      </c>
      <c r="X611" s="485">
        <v>121</v>
      </c>
      <c r="Y611" s="485">
        <v>52</v>
      </c>
      <c r="Z611" s="723">
        <f t="shared" si="237"/>
        <v>145</v>
      </c>
      <c r="AA611" s="704">
        <f t="shared" si="238"/>
        <v>7.9539221064179919E-2</v>
      </c>
      <c r="AB611" s="723">
        <f t="shared" si="239"/>
        <v>3</v>
      </c>
      <c r="AC611" s="704">
        <f t="shared" si="240"/>
        <v>4.9180327868852463E-3</v>
      </c>
      <c r="AD611" s="723">
        <f t="shared" si="241"/>
        <v>11</v>
      </c>
      <c r="AE611" s="704">
        <f t="shared" si="242"/>
        <v>0.10476190476190476</v>
      </c>
      <c r="AF611" s="723">
        <f t="shared" si="243"/>
        <v>330</v>
      </c>
    </row>
    <row r="612" spans="1:32">
      <c r="A612" s="493" t="s">
        <v>121</v>
      </c>
      <c r="B612" s="485">
        <v>0</v>
      </c>
      <c r="C612" s="485">
        <v>2</v>
      </c>
      <c r="D612" s="485">
        <v>0</v>
      </c>
      <c r="E612" s="485">
        <v>0</v>
      </c>
      <c r="F612" s="485">
        <v>0</v>
      </c>
      <c r="G612" s="485">
        <v>0</v>
      </c>
      <c r="H612" s="485">
        <v>0</v>
      </c>
      <c r="I612" s="485">
        <v>0</v>
      </c>
      <c r="J612" s="485">
        <v>0</v>
      </c>
      <c r="K612" s="485">
        <v>0</v>
      </c>
      <c r="L612" s="485">
        <v>0</v>
      </c>
      <c r="M612" s="485">
        <v>0</v>
      </c>
      <c r="N612" s="485">
        <v>0</v>
      </c>
      <c r="O612" s="485">
        <v>0</v>
      </c>
      <c r="P612" s="485">
        <v>0</v>
      </c>
      <c r="Q612" s="485"/>
      <c r="R612" s="485"/>
      <c r="S612" s="485">
        <v>0</v>
      </c>
      <c r="T612" s="485">
        <v>0</v>
      </c>
      <c r="U612" s="485">
        <v>22</v>
      </c>
      <c r="V612" s="485">
        <v>93</v>
      </c>
      <c r="W612" s="485">
        <v>186</v>
      </c>
      <c r="X612" s="485">
        <v>162</v>
      </c>
      <c r="Y612" s="485">
        <v>76</v>
      </c>
      <c r="Z612" s="723">
        <f t="shared" si="237"/>
        <v>2</v>
      </c>
      <c r="AA612" s="704">
        <f t="shared" si="238"/>
        <v>1.0970927043335162E-3</v>
      </c>
      <c r="AB612" s="723">
        <f t="shared" si="239"/>
        <v>0</v>
      </c>
      <c r="AC612" s="704">
        <f t="shared" si="240"/>
        <v>0</v>
      </c>
      <c r="AD612" s="723">
        <f t="shared" si="241"/>
        <v>22</v>
      </c>
      <c r="AE612" s="704">
        <f t="shared" si="242"/>
        <v>0.20952380952380953</v>
      </c>
      <c r="AF612" s="723">
        <f t="shared" si="243"/>
        <v>517</v>
      </c>
    </row>
    <row r="613" spans="1:32">
      <c r="A613" s="493" t="s">
        <v>122</v>
      </c>
      <c r="B613" s="485">
        <v>0</v>
      </c>
      <c r="C613" s="485">
        <v>1</v>
      </c>
      <c r="D613" s="485">
        <v>0</v>
      </c>
      <c r="E613" s="485">
        <v>0</v>
      </c>
      <c r="F613" s="485">
        <v>0</v>
      </c>
      <c r="G613" s="485">
        <v>0</v>
      </c>
      <c r="H613" s="485">
        <v>0</v>
      </c>
      <c r="I613" s="485">
        <v>0</v>
      </c>
      <c r="J613" s="485">
        <v>0</v>
      </c>
      <c r="K613" s="485">
        <v>0</v>
      </c>
      <c r="L613" s="485">
        <v>0</v>
      </c>
      <c r="M613" s="485">
        <v>0</v>
      </c>
      <c r="N613" s="485">
        <v>0</v>
      </c>
      <c r="O613" s="485">
        <v>0</v>
      </c>
      <c r="P613" s="485">
        <v>0</v>
      </c>
      <c r="Q613" s="485"/>
      <c r="R613" s="485"/>
      <c r="S613" s="485">
        <v>0</v>
      </c>
      <c r="T613" s="485">
        <v>0</v>
      </c>
      <c r="U613" s="485">
        <v>2</v>
      </c>
      <c r="V613" s="485">
        <v>63</v>
      </c>
      <c r="W613" s="485">
        <v>193</v>
      </c>
      <c r="X613" s="485">
        <v>205</v>
      </c>
      <c r="Y613" s="485">
        <v>38</v>
      </c>
      <c r="Z613" s="723">
        <f t="shared" si="237"/>
        <v>1</v>
      </c>
      <c r="AA613" s="704">
        <f t="shared" si="238"/>
        <v>5.4854635216675812E-4</v>
      </c>
      <c r="AB613" s="723">
        <f t="shared" si="239"/>
        <v>0</v>
      </c>
      <c r="AC613" s="704">
        <f t="shared" si="240"/>
        <v>0</v>
      </c>
      <c r="AD613" s="723">
        <f t="shared" si="241"/>
        <v>2</v>
      </c>
      <c r="AE613" s="704">
        <f t="shared" si="242"/>
        <v>1.9047619047619049E-2</v>
      </c>
      <c r="AF613" s="723">
        <f t="shared" si="243"/>
        <v>499</v>
      </c>
    </row>
    <row r="614" spans="1:32" ht="13.5" thickBot="1">
      <c r="A614" s="31" t="s">
        <v>124</v>
      </c>
      <c r="B614" s="497">
        <v>0</v>
      </c>
      <c r="C614" s="497">
        <v>4</v>
      </c>
      <c r="D614" s="497">
        <v>0</v>
      </c>
      <c r="E614" s="497">
        <v>0</v>
      </c>
      <c r="F614" s="497">
        <v>0</v>
      </c>
      <c r="G614" s="497">
        <v>0</v>
      </c>
      <c r="H614" s="497">
        <v>0</v>
      </c>
      <c r="I614" s="497">
        <v>0</v>
      </c>
      <c r="J614" s="497" t="s">
        <v>123</v>
      </c>
      <c r="K614" s="497">
        <v>0</v>
      </c>
      <c r="L614" s="497">
        <v>0</v>
      </c>
      <c r="M614" s="497">
        <v>0</v>
      </c>
      <c r="N614" s="497">
        <v>0</v>
      </c>
      <c r="O614" s="497">
        <v>0</v>
      </c>
      <c r="P614" s="497">
        <v>0</v>
      </c>
      <c r="Q614" s="497"/>
      <c r="R614" s="497"/>
      <c r="S614" s="497">
        <v>0</v>
      </c>
      <c r="T614" s="497">
        <v>0</v>
      </c>
      <c r="U614" s="497">
        <v>0</v>
      </c>
      <c r="V614" s="497">
        <v>23</v>
      </c>
      <c r="W614" s="497">
        <v>61</v>
      </c>
      <c r="X614" s="497">
        <v>102</v>
      </c>
      <c r="Y614" s="497">
        <v>12</v>
      </c>
      <c r="Z614" s="264">
        <f t="shared" si="237"/>
        <v>4</v>
      </c>
      <c r="AA614" s="251">
        <f t="shared" si="238"/>
        <v>2.1941854086670325E-3</v>
      </c>
      <c r="AB614" s="264">
        <f t="shared" si="239"/>
        <v>0</v>
      </c>
      <c r="AC614" s="251">
        <f t="shared" si="240"/>
        <v>0</v>
      </c>
      <c r="AD614" s="264">
        <f t="shared" si="241"/>
        <v>0</v>
      </c>
      <c r="AE614" s="251">
        <f t="shared" si="242"/>
        <v>0</v>
      </c>
      <c r="AF614" s="264">
        <f t="shared" si="243"/>
        <v>198</v>
      </c>
    </row>
    <row r="615" spans="1:32">
      <c r="A615" s="26" t="s">
        <v>125</v>
      </c>
      <c r="B615" s="484">
        <v>0</v>
      </c>
      <c r="C615" s="484">
        <v>0</v>
      </c>
      <c r="D615" s="484">
        <v>0</v>
      </c>
      <c r="E615" s="484">
        <v>0</v>
      </c>
      <c r="F615" s="484">
        <v>0</v>
      </c>
      <c r="G615" s="484">
        <v>0</v>
      </c>
      <c r="H615" s="484">
        <v>0</v>
      </c>
      <c r="I615" s="484">
        <v>0</v>
      </c>
      <c r="J615" s="484" t="s">
        <v>123</v>
      </c>
      <c r="K615" s="484" t="s">
        <v>123</v>
      </c>
      <c r="L615" s="484">
        <v>0</v>
      </c>
      <c r="M615" s="724">
        <v>1</v>
      </c>
      <c r="N615" s="484">
        <v>0</v>
      </c>
      <c r="O615" s="484">
        <v>0</v>
      </c>
      <c r="P615" s="484">
        <v>0</v>
      </c>
      <c r="Q615" s="484"/>
      <c r="R615" s="484"/>
      <c r="S615" s="484">
        <v>0</v>
      </c>
      <c r="T615" s="484">
        <v>0</v>
      </c>
      <c r="U615" s="484">
        <v>0</v>
      </c>
      <c r="V615" s="265">
        <v>41</v>
      </c>
      <c r="W615" s="265">
        <v>180</v>
      </c>
      <c r="X615" s="265">
        <v>324</v>
      </c>
      <c r="Y615" s="265">
        <v>64</v>
      </c>
      <c r="Z615" s="725">
        <f t="shared" si="237"/>
        <v>0</v>
      </c>
      <c r="AA615" s="711">
        <f t="shared" si="238"/>
        <v>0</v>
      </c>
      <c r="AB615" s="725">
        <f t="shared" si="239"/>
        <v>1</v>
      </c>
      <c r="AC615" s="711">
        <f t="shared" si="240"/>
        <v>1.639344262295082E-3</v>
      </c>
      <c r="AD615" s="725">
        <f t="shared" si="241"/>
        <v>0</v>
      </c>
      <c r="AE615" s="711">
        <f t="shared" si="242"/>
        <v>0</v>
      </c>
      <c r="AF615" s="725">
        <f t="shared" si="243"/>
        <v>609</v>
      </c>
    </row>
    <row r="616" spans="1:32">
      <c r="A616" s="493" t="s">
        <v>126</v>
      </c>
      <c r="B616" s="485">
        <v>0</v>
      </c>
      <c r="C616" s="485">
        <v>0</v>
      </c>
      <c r="D616" s="485">
        <v>0</v>
      </c>
      <c r="E616" s="485">
        <v>0</v>
      </c>
      <c r="F616" s="485">
        <v>0</v>
      </c>
      <c r="G616" s="485">
        <v>0</v>
      </c>
      <c r="H616" s="485">
        <v>0</v>
      </c>
      <c r="I616" s="485">
        <v>0</v>
      </c>
      <c r="J616" s="485" t="s">
        <v>123</v>
      </c>
      <c r="K616" s="485" t="s">
        <v>123</v>
      </c>
      <c r="L616" s="485">
        <v>0</v>
      </c>
      <c r="M616" s="485">
        <v>0</v>
      </c>
      <c r="N616" s="485">
        <v>0</v>
      </c>
      <c r="O616" s="485" t="s">
        <v>123</v>
      </c>
      <c r="P616" s="485">
        <v>0</v>
      </c>
      <c r="Q616" s="485"/>
      <c r="R616" s="485"/>
      <c r="S616" s="485" t="s">
        <v>123</v>
      </c>
      <c r="T616" s="485" t="s">
        <v>123</v>
      </c>
      <c r="U616" s="485">
        <v>0</v>
      </c>
      <c r="V616" s="485">
        <v>8</v>
      </c>
      <c r="W616" s="485">
        <v>102</v>
      </c>
      <c r="X616" s="485">
        <v>172</v>
      </c>
      <c r="Y616" s="485">
        <v>84</v>
      </c>
      <c r="Z616" s="723">
        <f t="shared" si="237"/>
        <v>0</v>
      </c>
      <c r="AA616" s="704">
        <f t="shared" si="238"/>
        <v>0</v>
      </c>
      <c r="AB616" s="723">
        <f t="shared" si="239"/>
        <v>0</v>
      </c>
      <c r="AC616" s="704">
        <f t="shared" si="240"/>
        <v>0</v>
      </c>
      <c r="AD616" s="723">
        <f t="shared" si="241"/>
        <v>0</v>
      </c>
      <c r="AE616" s="704">
        <f t="shared" si="242"/>
        <v>0</v>
      </c>
      <c r="AF616" s="723">
        <f t="shared" si="243"/>
        <v>366</v>
      </c>
    </row>
    <row r="617" spans="1:32">
      <c r="A617" s="493" t="s">
        <v>127</v>
      </c>
      <c r="B617" s="485" t="s">
        <v>123</v>
      </c>
      <c r="C617" s="485" t="s">
        <v>123</v>
      </c>
      <c r="D617" s="485" t="s">
        <v>123</v>
      </c>
      <c r="E617" s="485" t="s">
        <v>123</v>
      </c>
      <c r="F617" s="485" t="s">
        <v>123</v>
      </c>
      <c r="G617" s="485" t="s">
        <v>123</v>
      </c>
      <c r="H617" s="485" t="s">
        <v>123</v>
      </c>
      <c r="I617" s="485" t="s">
        <v>123</v>
      </c>
      <c r="J617" s="485" t="s">
        <v>123</v>
      </c>
      <c r="K617" s="485" t="s">
        <v>123</v>
      </c>
      <c r="L617" s="485" t="s">
        <v>123</v>
      </c>
      <c r="M617" s="485" t="s">
        <v>123</v>
      </c>
      <c r="N617" s="485" t="s">
        <v>123</v>
      </c>
      <c r="O617" s="485" t="s">
        <v>123</v>
      </c>
      <c r="P617" s="485" t="s">
        <v>123</v>
      </c>
      <c r="Q617" s="485"/>
      <c r="R617" s="485"/>
      <c r="S617" s="485" t="s">
        <v>123</v>
      </c>
      <c r="T617" s="485" t="s">
        <v>123</v>
      </c>
      <c r="U617" s="485" t="s">
        <v>123</v>
      </c>
      <c r="V617" s="485">
        <v>0</v>
      </c>
      <c r="W617" s="485">
        <v>20</v>
      </c>
      <c r="X617" s="485">
        <v>85</v>
      </c>
      <c r="Y617" s="485">
        <v>95</v>
      </c>
      <c r="Z617" s="723">
        <f t="shared" si="237"/>
        <v>0</v>
      </c>
      <c r="AA617" s="704">
        <f t="shared" si="238"/>
        <v>0</v>
      </c>
      <c r="AB617" s="723">
        <f t="shared" si="239"/>
        <v>0</v>
      </c>
      <c r="AC617" s="704">
        <f t="shared" si="240"/>
        <v>0</v>
      </c>
      <c r="AD617" s="723">
        <f t="shared" si="241"/>
        <v>0</v>
      </c>
      <c r="AE617" s="704">
        <f t="shared" si="242"/>
        <v>0</v>
      </c>
      <c r="AF617" s="723">
        <f t="shared" si="243"/>
        <v>200</v>
      </c>
    </row>
    <row r="618" spans="1:32">
      <c r="A618" s="493" t="s">
        <v>128</v>
      </c>
      <c r="B618" s="485" t="s">
        <v>123</v>
      </c>
      <c r="C618" s="485" t="s">
        <v>123</v>
      </c>
      <c r="D618" s="485" t="s">
        <v>123</v>
      </c>
      <c r="E618" s="485" t="s">
        <v>123</v>
      </c>
      <c r="F618" s="485" t="s">
        <v>123</v>
      </c>
      <c r="G618" s="485" t="s">
        <v>123</v>
      </c>
      <c r="H618" s="485" t="s">
        <v>123</v>
      </c>
      <c r="I618" s="485" t="s">
        <v>123</v>
      </c>
      <c r="J618" s="485" t="s">
        <v>123</v>
      </c>
      <c r="K618" s="485" t="s">
        <v>123</v>
      </c>
      <c r="L618" s="485" t="s">
        <v>123</v>
      </c>
      <c r="M618" s="485" t="s">
        <v>123</v>
      </c>
      <c r="N618" s="485" t="s">
        <v>123</v>
      </c>
      <c r="O618" s="485" t="s">
        <v>123</v>
      </c>
      <c r="P618" s="485" t="s">
        <v>123</v>
      </c>
      <c r="Q618" s="485"/>
      <c r="R618" s="485"/>
      <c r="S618" s="485" t="s">
        <v>123</v>
      </c>
      <c r="T618" s="485" t="s">
        <v>123</v>
      </c>
      <c r="U618" s="485" t="s">
        <v>123</v>
      </c>
      <c r="V618" s="485">
        <v>0</v>
      </c>
      <c r="W618" s="485">
        <v>9</v>
      </c>
      <c r="X618" s="485">
        <v>62</v>
      </c>
      <c r="Y618" s="485">
        <v>77</v>
      </c>
      <c r="Z618" s="723">
        <f t="shared" si="237"/>
        <v>0</v>
      </c>
      <c r="AA618" s="704">
        <f t="shared" si="238"/>
        <v>0</v>
      </c>
      <c r="AB618" s="723">
        <f t="shared" si="239"/>
        <v>0</v>
      </c>
      <c r="AC618" s="704">
        <f t="shared" si="240"/>
        <v>0</v>
      </c>
      <c r="AD618" s="723">
        <f t="shared" si="241"/>
        <v>0</v>
      </c>
      <c r="AE618" s="704">
        <f t="shared" si="242"/>
        <v>0</v>
      </c>
      <c r="AF618" s="723">
        <f t="shared" si="243"/>
        <v>148</v>
      </c>
    </row>
    <row r="619" spans="1:32" ht="13.5" thickBot="1">
      <c r="A619" s="507" t="s">
        <v>129</v>
      </c>
      <c r="B619" s="612" t="s">
        <v>123</v>
      </c>
      <c r="C619" s="612" t="s">
        <v>123</v>
      </c>
      <c r="D619" s="612" t="s">
        <v>123</v>
      </c>
      <c r="E619" s="485" t="s">
        <v>123</v>
      </c>
      <c r="F619" s="612" t="s">
        <v>123</v>
      </c>
      <c r="G619" s="612" t="s">
        <v>123</v>
      </c>
      <c r="H619" s="485" t="s">
        <v>123</v>
      </c>
      <c r="I619" s="485" t="s">
        <v>123</v>
      </c>
      <c r="J619" s="612" t="s">
        <v>123</v>
      </c>
      <c r="K619" s="612" t="s">
        <v>123</v>
      </c>
      <c r="L619" s="612" t="s">
        <v>123</v>
      </c>
      <c r="M619" s="612" t="s">
        <v>123</v>
      </c>
      <c r="N619" s="612" t="s">
        <v>123</v>
      </c>
      <c r="O619" s="485" t="s">
        <v>123</v>
      </c>
      <c r="P619" s="485" t="s">
        <v>123</v>
      </c>
      <c r="Q619" s="485"/>
      <c r="R619" s="485"/>
      <c r="S619" s="485" t="s">
        <v>123</v>
      </c>
      <c r="T619" s="485" t="s">
        <v>123</v>
      </c>
      <c r="U619" s="612" t="s">
        <v>123</v>
      </c>
      <c r="V619" s="497">
        <v>0</v>
      </c>
      <c r="W619" s="497">
        <v>0</v>
      </c>
      <c r="X619" s="497">
        <v>8</v>
      </c>
      <c r="Y619" s="497">
        <v>24</v>
      </c>
      <c r="Z619" s="723">
        <f t="shared" si="237"/>
        <v>0</v>
      </c>
      <c r="AA619" s="704">
        <f t="shared" si="238"/>
        <v>0</v>
      </c>
      <c r="AB619" s="723">
        <f>SUM(E619:U619)</f>
        <v>0</v>
      </c>
      <c r="AC619" s="704">
        <f t="shared" si="240"/>
        <v>0</v>
      </c>
      <c r="AD619" s="723">
        <f t="shared" si="241"/>
        <v>0</v>
      </c>
      <c r="AE619" s="704">
        <f t="shared" si="242"/>
        <v>0</v>
      </c>
      <c r="AF619" s="723">
        <f t="shared" si="243"/>
        <v>32</v>
      </c>
    </row>
    <row r="620" spans="1:32" ht="13.5" thickBot="1">
      <c r="A620" s="48" t="s">
        <v>103</v>
      </c>
      <c r="B620" s="49">
        <f t="shared" ref="B620:AF620" si="244">SUM(B607:B619)</f>
        <v>660</v>
      </c>
      <c r="C620" s="49">
        <f t="shared" si="244"/>
        <v>737</v>
      </c>
      <c r="D620" s="49">
        <f t="shared" si="244"/>
        <v>426</v>
      </c>
      <c r="E620" s="49">
        <f t="shared" si="244"/>
        <v>0</v>
      </c>
      <c r="F620" s="49">
        <f t="shared" si="244"/>
        <v>0</v>
      </c>
      <c r="G620" s="49">
        <f t="shared" si="244"/>
        <v>0</v>
      </c>
      <c r="H620" s="49">
        <f t="shared" si="244"/>
        <v>13</v>
      </c>
      <c r="I620" s="49">
        <f t="shared" si="244"/>
        <v>18</v>
      </c>
      <c r="J620" s="49">
        <f t="shared" si="244"/>
        <v>164</v>
      </c>
      <c r="K620" s="49">
        <f t="shared" si="244"/>
        <v>60</v>
      </c>
      <c r="L620" s="49">
        <f t="shared" si="244"/>
        <v>75</v>
      </c>
      <c r="M620" s="49">
        <f t="shared" si="244"/>
        <v>124</v>
      </c>
      <c r="N620" s="49">
        <f t="shared" si="244"/>
        <v>138</v>
      </c>
      <c r="O620" s="49">
        <f t="shared" si="244"/>
        <v>8</v>
      </c>
      <c r="P620" s="49">
        <f t="shared" si="244"/>
        <v>3</v>
      </c>
      <c r="Q620" s="49"/>
      <c r="R620" s="49"/>
      <c r="S620" s="49">
        <f t="shared" si="244"/>
        <v>7</v>
      </c>
      <c r="T620" s="49">
        <f t="shared" si="244"/>
        <v>10</v>
      </c>
      <c r="U620" s="49">
        <f t="shared" si="244"/>
        <v>95</v>
      </c>
      <c r="V620" s="49">
        <f t="shared" si="244"/>
        <v>584</v>
      </c>
      <c r="W620" s="49">
        <f t="shared" si="244"/>
        <v>1200</v>
      </c>
      <c r="X620" s="49">
        <f t="shared" si="244"/>
        <v>1810</v>
      </c>
      <c r="Y620" s="49">
        <f t="shared" si="244"/>
        <v>826</v>
      </c>
      <c r="Z620" s="255">
        <f t="shared" si="244"/>
        <v>1823</v>
      </c>
      <c r="AA620" s="254">
        <f t="shared" si="244"/>
        <v>0.99999999999999989</v>
      </c>
      <c r="AB620" s="255">
        <f t="shared" si="244"/>
        <v>610</v>
      </c>
      <c r="AC620" s="254">
        <f t="shared" si="244"/>
        <v>1</v>
      </c>
      <c r="AD620" s="255">
        <f t="shared" si="244"/>
        <v>105</v>
      </c>
      <c r="AE620" s="254">
        <f t="shared" si="244"/>
        <v>1</v>
      </c>
      <c r="AF620" s="255">
        <f t="shared" si="244"/>
        <v>4420</v>
      </c>
    </row>
    <row r="621" spans="1:32">
      <c r="A621" s="152" t="s">
        <v>321</v>
      </c>
    </row>
    <row r="622" spans="1:32">
      <c r="A622" s="152" t="s">
        <v>322</v>
      </c>
      <c r="AE622" s="199"/>
    </row>
    <row r="623" spans="1:32">
      <c r="A623" s="10" t="s">
        <v>323</v>
      </c>
      <c r="AF623" s="266"/>
    </row>
    <row r="624" spans="1:32">
      <c r="A624" s="10" t="s">
        <v>324</v>
      </c>
      <c r="AF624" s="266"/>
    </row>
    <row r="625" spans="1:32">
      <c r="A625" s="261" t="s">
        <v>325</v>
      </c>
      <c r="AF625" s="266"/>
    </row>
    <row r="626" spans="1:32">
      <c r="A626" s="267" t="s">
        <v>326</v>
      </c>
      <c r="AD626" s="216"/>
      <c r="AF626" s="266"/>
    </row>
    <row r="627" spans="1:32">
      <c r="A627" s="10" t="s">
        <v>327</v>
      </c>
      <c r="AD627" s="216"/>
    </row>
    <row r="629" spans="1:32" ht="27" thickBot="1">
      <c r="A629" s="5" t="s">
        <v>328</v>
      </c>
      <c r="B629" s="5"/>
      <c r="C629" s="6"/>
      <c r="D629" s="6"/>
      <c r="E629" s="7"/>
      <c r="F629" s="7"/>
      <c r="G629" s="7"/>
      <c r="H629" s="7"/>
      <c r="I629" s="7"/>
      <c r="J629" s="7"/>
      <c r="K629" s="7"/>
      <c r="AE629" s="7"/>
      <c r="AF629" s="7"/>
    </row>
    <row r="630" spans="1:32" ht="13.5" thickBot="1">
      <c r="A630" s="11" t="s">
        <v>319</v>
      </c>
      <c r="B630" s="11"/>
      <c r="C630" s="7"/>
      <c r="D630" s="7"/>
      <c r="E630" s="7"/>
      <c r="F630" s="7"/>
      <c r="G630" s="7"/>
      <c r="H630" s="7"/>
      <c r="I630" s="7"/>
      <c r="J630" s="7"/>
      <c r="K630" s="7"/>
      <c r="AE630" s="7"/>
      <c r="AF630" s="7"/>
    </row>
    <row r="631" spans="1:32" ht="13.5" thickTop="1">
      <c r="A631" s="12" t="s">
        <v>72</v>
      </c>
      <c r="B631" s="14">
        <v>36872</v>
      </c>
      <c r="C631" s="14">
        <v>36907</v>
      </c>
      <c r="D631" s="14">
        <v>36927</v>
      </c>
      <c r="E631" s="14">
        <v>36972</v>
      </c>
      <c r="F631" s="14">
        <v>36985</v>
      </c>
      <c r="G631" s="14">
        <v>37013</v>
      </c>
      <c r="H631" s="14">
        <v>37015</v>
      </c>
      <c r="I631" s="14">
        <v>37020</v>
      </c>
      <c r="J631" s="14">
        <v>37022</v>
      </c>
      <c r="K631" s="14">
        <v>37029</v>
      </c>
      <c r="L631" s="257">
        <v>37036</v>
      </c>
      <c r="M631" s="257">
        <v>37043</v>
      </c>
      <c r="N631" s="257">
        <v>37053</v>
      </c>
      <c r="O631" s="257">
        <v>37060</v>
      </c>
      <c r="P631" s="257">
        <v>37067</v>
      </c>
      <c r="Q631" s="257"/>
      <c r="R631" s="257"/>
      <c r="S631" s="257">
        <v>37075</v>
      </c>
      <c r="T631" s="257">
        <v>37085</v>
      </c>
      <c r="U631" s="257">
        <v>37089</v>
      </c>
      <c r="V631" s="14">
        <v>37096</v>
      </c>
      <c r="W631" s="14">
        <v>37103</v>
      </c>
      <c r="X631" s="14">
        <v>37110</v>
      </c>
      <c r="Y631" s="14">
        <v>37117</v>
      </c>
      <c r="Z631" s="14">
        <v>37152</v>
      </c>
      <c r="AA631" s="14">
        <v>37168</v>
      </c>
      <c r="AB631" s="14">
        <v>37183</v>
      </c>
      <c r="AC631" s="14">
        <v>37196</v>
      </c>
      <c r="AD631" s="15">
        <v>2001</v>
      </c>
      <c r="AE631" s="16"/>
      <c r="AF631" s="16"/>
    </row>
    <row r="632" spans="1:32">
      <c r="A632" s="456" t="s">
        <v>96</v>
      </c>
      <c r="B632" s="462" t="s">
        <v>160</v>
      </c>
      <c r="C632" s="462" t="s">
        <v>160</v>
      </c>
      <c r="D632" s="462" t="s">
        <v>160</v>
      </c>
      <c r="E632" s="462" t="s">
        <v>160</v>
      </c>
      <c r="F632" s="462" t="s">
        <v>160</v>
      </c>
      <c r="G632" s="462" t="s">
        <v>329</v>
      </c>
      <c r="H632" s="462" t="s">
        <v>253</v>
      </c>
      <c r="I632" s="462" t="s">
        <v>329</v>
      </c>
      <c r="J632" s="462" t="s">
        <v>253</v>
      </c>
      <c r="K632" s="462" t="s">
        <v>253</v>
      </c>
      <c r="L632" s="462" t="s">
        <v>253</v>
      </c>
      <c r="M632" s="721" t="s">
        <v>253</v>
      </c>
      <c r="N632" s="721" t="s">
        <v>253</v>
      </c>
      <c r="O632" s="462" t="s">
        <v>253</v>
      </c>
      <c r="P632" s="462" t="s">
        <v>253</v>
      </c>
      <c r="Q632" s="462"/>
      <c r="R632" s="462"/>
      <c r="S632" s="462" t="s">
        <v>253</v>
      </c>
      <c r="T632" s="462" t="s">
        <v>253</v>
      </c>
      <c r="U632" s="462" t="s">
        <v>253</v>
      </c>
      <c r="V632" s="462" t="s">
        <v>253</v>
      </c>
      <c r="W632" s="462" t="s">
        <v>253</v>
      </c>
      <c r="X632" s="462" t="s">
        <v>253</v>
      </c>
      <c r="Y632" s="462" t="s">
        <v>253</v>
      </c>
      <c r="Z632" s="462" t="s">
        <v>253</v>
      </c>
      <c r="AA632" s="462" t="s">
        <v>160</v>
      </c>
      <c r="AB632" s="462" t="s">
        <v>160</v>
      </c>
      <c r="AC632" s="462" t="s">
        <v>160</v>
      </c>
      <c r="AD632" s="458"/>
      <c r="AE632" s="459"/>
      <c r="AF632" s="459"/>
    </row>
    <row r="633" spans="1:32">
      <c r="A633" s="456" t="s">
        <v>99</v>
      </c>
      <c r="B633" s="462" t="s">
        <v>101</v>
      </c>
      <c r="C633" s="462" t="s">
        <v>101</v>
      </c>
      <c r="D633" s="462" t="s">
        <v>102</v>
      </c>
      <c r="E633" s="462" t="s">
        <v>240</v>
      </c>
      <c r="F633" s="462" t="s">
        <v>101</v>
      </c>
      <c r="G633" s="726" t="s">
        <v>102</v>
      </c>
      <c r="H633" s="462" t="s">
        <v>102</v>
      </c>
      <c r="I633" s="726" t="s">
        <v>102</v>
      </c>
      <c r="J633" s="462" t="s">
        <v>101</v>
      </c>
      <c r="K633" s="462" t="s">
        <v>102</v>
      </c>
      <c r="L633" s="721" t="s">
        <v>102</v>
      </c>
      <c r="M633" s="721" t="s">
        <v>102</v>
      </c>
      <c r="N633" s="721" t="s">
        <v>161</v>
      </c>
      <c r="O633" s="462" t="s">
        <v>101</v>
      </c>
      <c r="P633" s="462" t="s">
        <v>101</v>
      </c>
      <c r="Q633" s="462"/>
      <c r="R633" s="462"/>
      <c r="S633" s="462" t="s">
        <v>101</v>
      </c>
      <c r="T633" s="462" t="s">
        <v>101</v>
      </c>
      <c r="U633" s="462" t="s">
        <v>102</v>
      </c>
      <c r="V633" s="462" t="s">
        <v>102</v>
      </c>
      <c r="W633" s="462" t="s">
        <v>102</v>
      </c>
      <c r="X633" s="462" t="s">
        <v>101</v>
      </c>
      <c r="Y633" s="462" t="s">
        <v>102</v>
      </c>
      <c r="Z633" s="462" t="s">
        <v>102</v>
      </c>
      <c r="AA633" s="462" t="s">
        <v>102</v>
      </c>
      <c r="AB633" s="462" t="s">
        <v>102</v>
      </c>
      <c r="AC633" s="462" t="s">
        <v>102</v>
      </c>
      <c r="AD633" s="465" t="s">
        <v>103</v>
      </c>
      <c r="AE633" s="459"/>
      <c r="AF633" s="460"/>
    </row>
    <row r="634" spans="1:32" ht="13.5" thickBot="1">
      <c r="A634" s="472" t="s">
        <v>232</v>
      </c>
      <c r="B634" s="553">
        <v>5016</v>
      </c>
      <c r="C634" s="553">
        <v>3988</v>
      </c>
      <c r="D634" s="553">
        <v>3500</v>
      </c>
      <c r="E634" s="553">
        <v>4080</v>
      </c>
      <c r="F634" s="553">
        <v>5723</v>
      </c>
      <c r="G634" s="727">
        <v>8467</v>
      </c>
      <c r="H634" s="553">
        <v>8467</v>
      </c>
      <c r="I634" s="727">
        <v>8884</v>
      </c>
      <c r="J634" s="553">
        <v>9391</v>
      </c>
      <c r="K634" s="553">
        <v>10410</v>
      </c>
      <c r="L634" s="715">
        <v>10271</v>
      </c>
      <c r="M634" s="715">
        <v>10930</v>
      </c>
      <c r="N634" s="715">
        <v>13317</v>
      </c>
      <c r="O634" s="553">
        <v>14442</v>
      </c>
      <c r="P634" s="553">
        <v>14240</v>
      </c>
      <c r="Q634" s="553"/>
      <c r="R634" s="553"/>
      <c r="S634" s="553">
        <v>15654</v>
      </c>
      <c r="T634" s="553">
        <v>15810</v>
      </c>
      <c r="U634" s="553">
        <v>15890</v>
      </c>
      <c r="V634" s="553">
        <v>15740</v>
      </c>
      <c r="W634" s="553">
        <v>13843</v>
      </c>
      <c r="X634" s="553">
        <v>12520</v>
      </c>
      <c r="Y634" s="553">
        <v>11888</v>
      </c>
      <c r="Z634" s="553">
        <v>8045</v>
      </c>
      <c r="AA634" s="553">
        <v>7692</v>
      </c>
      <c r="AB634" s="553">
        <v>5450</v>
      </c>
      <c r="AC634" s="553">
        <v>5706</v>
      </c>
      <c r="AD634" s="22" t="s">
        <v>105</v>
      </c>
      <c r="AE634" s="623"/>
      <c r="AF634" s="573"/>
    </row>
    <row r="635" spans="1:32" ht="13.5" thickBot="1">
      <c r="A635" s="217" t="s">
        <v>106</v>
      </c>
      <c r="B635" s="218" t="s">
        <v>108</v>
      </c>
      <c r="C635" s="556" t="s">
        <v>108</v>
      </c>
      <c r="D635" s="556" t="s">
        <v>108</v>
      </c>
      <c r="E635" s="556" t="s">
        <v>108</v>
      </c>
      <c r="F635" s="556" t="s">
        <v>108</v>
      </c>
      <c r="G635" s="728" t="s">
        <v>107</v>
      </c>
      <c r="H635" s="556" t="s">
        <v>107</v>
      </c>
      <c r="I635" s="728" t="s">
        <v>107</v>
      </c>
      <c r="J635" s="556" t="s">
        <v>107</v>
      </c>
      <c r="K635" s="556" t="s">
        <v>107</v>
      </c>
      <c r="L635" s="716" t="s">
        <v>107</v>
      </c>
      <c r="M635" s="716" t="s">
        <v>107</v>
      </c>
      <c r="N635" s="716" t="s">
        <v>107</v>
      </c>
      <c r="O635" s="722" t="s">
        <v>107</v>
      </c>
      <c r="P635" s="722" t="s">
        <v>107</v>
      </c>
      <c r="Q635" s="722"/>
      <c r="R635" s="722"/>
      <c r="S635" s="722" t="s">
        <v>107</v>
      </c>
      <c r="T635" s="722" t="s">
        <v>107</v>
      </c>
      <c r="U635" s="722" t="s">
        <v>107</v>
      </c>
      <c r="V635" s="722" t="s">
        <v>107</v>
      </c>
      <c r="W635" s="722" t="s">
        <v>107</v>
      </c>
      <c r="X635" s="722" t="s">
        <v>107</v>
      </c>
      <c r="Y635" s="722" t="s">
        <v>107</v>
      </c>
      <c r="Z635" s="722" t="s">
        <v>153</v>
      </c>
      <c r="AA635" s="268" t="s">
        <v>113</v>
      </c>
      <c r="AB635" s="268" t="s">
        <v>113</v>
      </c>
      <c r="AC635" s="268" t="s">
        <v>113</v>
      </c>
      <c r="AD635" s="90" t="s">
        <v>108</v>
      </c>
      <c r="AE635" s="91" t="s">
        <v>109</v>
      </c>
      <c r="AF635" s="179" t="s">
        <v>107</v>
      </c>
    </row>
    <row r="636" spans="1:32">
      <c r="A636" s="26" t="s">
        <v>115</v>
      </c>
      <c r="B636" s="484">
        <v>93</v>
      </c>
      <c r="C636" s="484">
        <v>88</v>
      </c>
      <c r="D636" s="484">
        <v>123</v>
      </c>
      <c r="E636" s="484">
        <v>140</v>
      </c>
      <c r="F636" s="484">
        <v>0</v>
      </c>
      <c r="G636" s="729" t="s">
        <v>123</v>
      </c>
      <c r="H636" s="484">
        <v>0</v>
      </c>
      <c r="I636" s="729">
        <v>0</v>
      </c>
      <c r="J636" s="484">
        <v>0</v>
      </c>
      <c r="K636" s="484">
        <v>0</v>
      </c>
      <c r="L636" s="484">
        <v>16</v>
      </c>
      <c r="M636" s="484">
        <v>23</v>
      </c>
      <c r="N636" s="484">
        <v>83</v>
      </c>
      <c r="O636" s="484">
        <v>103</v>
      </c>
      <c r="P636" s="484">
        <v>116</v>
      </c>
      <c r="Q636" s="484"/>
      <c r="R636" s="484"/>
      <c r="S636" s="484">
        <v>57</v>
      </c>
      <c r="T636" s="484">
        <v>62</v>
      </c>
      <c r="U636" s="484">
        <v>5</v>
      </c>
      <c r="V636" s="691">
        <v>8</v>
      </c>
      <c r="W636" s="484">
        <v>11</v>
      </c>
      <c r="X636" s="484">
        <v>0</v>
      </c>
      <c r="Y636" s="484">
        <v>0</v>
      </c>
      <c r="Z636" s="484">
        <v>0</v>
      </c>
      <c r="AA636" s="531">
        <v>17</v>
      </c>
      <c r="AB636" s="531">
        <v>103</v>
      </c>
      <c r="AC636" s="531">
        <v>136</v>
      </c>
      <c r="AD636" s="627">
        <f t="shared" ref="AD636:AD648" si="245">SUM(B636:F636)</f>
        <v>444</v>
      </c>
      <c r="AE636" s="626">
        <f t="shared" ref="AE636:AE648" si="246">AD636/AD$649</f>
        <v>0.25620311598384304</v>
      </c>
      <c r="AF636" s="627">
        <f t="shared" ref="AF636:AF648" si="247">SUM(H636,J636:Y636)</f>
        <v>484</v>
      </c>
    </row>
    <row r="637" spans="1:32">
      <c r="A637" s="493" t="s">
        <v>117</v>
      </c>
      <c r="B637" s="485">
        <v>189</v>
      </c>
      <c r="C637" s="485">
        <v>82</v>
      </c>
      <c r="D637" s="485">
        <v>16</v>
      </c>
      <c r="E637" s="485">
        <v>24</v>
      </c>
      <c r="F637" s="485">
        <v>0</v>
      </c>
      <c r="G637" s="730">
        <v>0</v>
      </c>
      <c r="H637" s="485">
        <v>0</v>
      </c>
      <c r="I637" s="730" t="s">
        <v>123</v>
      </c>
      <c r="J637" s="485">
        <v>0</v>
      </c>
      <c r="K637" s="485">
        <v>0</v>
      </c>
      <c r="L637" s="485">
        <v>0</v>
      </c>
      <c r="M637" s="485">
        <v>28</v>
      </c>
      <c r="N637" s="485">
        <v>33</v>
      </c>
      <c r="O637" s="485">
        <v>30</v>
      </c>
      <c r="P637" s="485">
        <v>50</v>
      </c>
      <c r="Q637" s="485"/>
      <c r="R637" s="485"/>
      <c r="S637" s="485">
        <v>15</v>
      </c>
      <c r="T637" s="485">
        <v>50</v>
      </c>
      <c r="U637" s="485">
        <v>8</v>
      </c>
      <c r="V637" s="485">
        <v>1</v>
      </c>
      <c r="W637" s="485">
        <v>0</v>
      </c>
      <c r="X637" s="485">
        <v>0</v>
      </c>
      <c r="Y637" s="485">
        <v>0</v>
      </c>
      <c r="Z637" s="485">
        <v>0</v>
      </c>
      <c r="AA637" s="534">
        <v>8</v>
      </c>
      <c r="AB637" s="534">
        <v>44</v>
      </c>
      <c r="AC637" s="534">
        <v>154</v>
      </c>
      <c r="AD637" s="627">
        <f t="shared" si="245"/>
        <v>311</v>
      </c>
      <c r="AE637" s="626">
        <f t="shared" si="246"/>
        <v>0.17945758799769188</v>
      </c>
      <c r="AF637" s="627">
        <f t="shared" si="247"/>
        <v>215</v>
      </c>
    </row>
    <row r="638" spans="1:32">
      <c r="A638" s="493" t="s">
        <v>118</v>
      </c>
      <c r="B638" s="485">
        <v>237</v>
      </c>
      <c r="C638" s="485">
        <v>84</v>
      </c>
      <c r="D638" s="485">
        <v>33</v>
      </c>
      <c r="E638" s="485">
        <v>73</v>
      </c>
      <c r="F638" s="485">
        <v>0</v>
      </c>
      <c r="G638" s="730" t="s">
        <v>123</v>
      </c>
      <c r="H638" s="485">
        <v>0</v>
      </c>
      <c r="I638" s="730" t="s">
        <v>123</v>
      </c>
      <c r="J638" s="485">
        <v>1</v>
      </c>
      <c r="K638" s="485">
        <v>0</v>
      </c>
      <c r="L638" s="485">
        <v>18</v>
      </c>
      <c r="M638" s="485">
        <v>74</v>
      </c>
      <c r="N638" s="485">
        <v>93</v>
      </c>
      <c r="O638" s="485">
        <v>175</v>
      </c>
      <c r="P638" s="485">
        <v>118</v>
      </c>
      <c r="Q638" s="485"/>
      <c r="R638" s="485"/>
      <c r="S638" s="485">
        <v>56</v>
      </c>
      <c r="T638" s="485">
        <v>67</v>
      </c>
      <c r="U638" s="485">
        <v>9</v>
      </c>
      <c r="V638" s="485">
        <v>9</v>
      </c>
      <c r="W638" s="485">
        <v>4</v>
      </c>
      <c r="X638" s="485">
        <v>0</v>
      </c>
      <c r="Y638" s="485">
        <v>0</v>
      </c>
      <c r="Z638" s="485">
        <v>7</v>
      </c>
      <c r="AA638" s="534">
        <v>97</v>
      </c>
      <c r="AB638" s="534">
        <v>141</v>
      </c>
      <c r="AC638" s="534">
        <v>143</v>
      </c>
      <c r="AD638" s="627">
        <f t="shared" si="245"/>
        <v>427</v>
      </c>
      <c r="AE638" s="626">
        <f t="shared" si="246"/>
        <v>0.24639353721869589</v>
      </c>
      <c r="AF638" s="627">
        <f t="shared" si="247"/>
        <v>624</v>
      </c>
    </row>
    <row r="639" spans="1:32">
      <c r="A639" s="493" t="s">
        <v>119</v>
      </c>
      <c r="B639" s="485">
        <v>145</v>
      </c>
      <c r="C639" s="485">
        <v>62</v>
      </c>
      <c r="D639" s="485">
        <v>18</v>
      </c>
      <c r="E639" s="485">
        <v>21</v>
      </c>
      <c r="F639" s="485">
        <v>0</v>
      </c>
      <c r="G639" s="730" t="s">
        <v>123</v>
      </c>
      <c r="H639" s="485">
        <v>0</v>
      </c>
      <c r="I639" s="730" t="s">
        <v>123</v>
      </c>
      <c r="J639" s="485">
        <v>2</v>
      </c>
      <c r="K639" s="485">
        <v>4</v>
      </c>
      <c r="L639" s="485">
        <v>7</v>
      </c>
      <c r="M639" s="485">
        <v>14</v>
      </c>
      <c r="N639" s="485">
        <v>10</v>
      </c>
      <c r="O639" s="485">
        <v>2</v>
      </c>
      <c r="P639" s="485">
        <v>7</v>
      </c>
      <c r="Q639" s="485"/>
      <c r="R639" s="485"/>
      <c r="S639" s="485">
        <v>7</v>
      </c>
      <c r="T639" s="485">
        <v>2</v>
      </c>
      <c r="U639" s="485">
        <v>0</v>
      </c>
      <c r="V639" s="485">
        <v>0</v>
      </c>
      <c r="W639" s="485">
        <v>0</v>
      </c>
      <c r="X639" s="485">
        <v>0</v>
      </c>
      <c r="Y639" s="485">
        <v>0</v>
      </c>
      <c r="Z639" s="485">
        <v>7</v>
      </c>
      <c r="AA639" s="534">
        <v>99</v>
      </c>
      <c r="AB639" s="534">
        <v>185</v>
      </c>
      <c r="AC639" s="534">
        <v>165</v>
      </c>
      <c r="AD639" s="627">
        <f t="shared" si="245"/>
        <v>246</v>
      </c>
      <c r="AE639" s="626">
        <f t="shared" si="246"/>
        <v>0.14195037507212926</v>
      </c>
      <c r="AF639" s="627">
        <f t="shared" si="247"/>
        <v>55</v>
      </c>
    </row>
    <row r="640" spans="1:32">
      <c r="A640" s="493" t="s">
        <v>120</v>
      </c>
      <c r="B640" s="485">
        <v>45</v>
      </c>
      <c r="C640" s="485">
        <v>29</v>
      </c>
      <c r="D640" s="485">
        <v>8</v>
      </c>
      <c r="E640" s="485" t="s">
        <v>123</v>
      </c>
      <c r="F640" s="485">
        <v>0</v>
      </c>
      <c r="G640" s="730" t="s">
        <v>123</v>
      </c>
      <c r="H640" s="485">
        <v>0</v>
      </c>
      <c r="I640" s="730">
        <v>0</v>
      </c>
      <c r="J640" s="485">
        <v>0</v>
      </c>
      <c r="K640" s="485">
        <v>0</v>
      </c>
      <c r="L640" s="485">
        <v>0</v>
      </c>
      <c r="M640" s="485">
        <v>2</v>
      </c>
      <c r="N640" s="485">
        <v>0</v>
      </c>
      <c r="O640" s="485">
        <v>0</v>
      </c>
      <c r="P640" s="485">
        <v>0</v>
      </c>
      <c r="Q640" s="485"/>
      <c r="R640" s="485"/>
      <c r="S640" s="485">
        <v>0</v>
      </c>
      <c r="T640" s="485">
        <v>0</v>
      </c>
      <c r="U640" s="485">
        <v>0</v>
      </c>
      <c r="V640" s="485">
        <v>0</v>
      </c>
      <c r="W640" s="485">
        <v>0</v>
      </c>
      <c r="X640" s="485">
        <v>0</v>
      </c>
      <c r="Y640" s="485">
        <v>0</v>
      </c>
      <c r="Z640" s="485">
        <v>5</v>
      </c>
      <c r="AA640" s="534">
        <v>53</v>
      </c>
      <c r="AB640" s="534">
        <v>146</v>
      </c>
      <c r="AC640" s="534">
        <v>148</v>
      </c>
      <c r="AD640" s="627">
        <f t="shared" si="245"/>
        <v>82</v>
      </c>
      <c r="AE640" s="626">
        <f t="shared" si="246"/>
        <v>4.731679169070975E-2</v>
      </c>
      <c r="AF640" s="627">
        <f t="shared" si="247"/>
        <v>2</v>
      </c>
    </row>
    <row r="641" spans="1:32">
      <c r="A641" s="493" t="s">
        <v>121</v>
      </c>
      <c r="B641" s="485">
        <v>45</v>
      </c>
      <c r="C641" s="485">
        <v>29</v>
      </c>
      <c r="D641" s="485">
        <v>10</v>
      </c>
      <c r="E641" s="485" t="s">
        <v>123</v>
      </c>
      <c r="F641" s="485">
        <v>0</v>
      </c>
      <c r="G641" s="730" t="s">
        <v>123</v>
      </c>
      <c r="H641" s="485">
        <v>0</v>
      </c>
      <c r="I641" s="730" t="s">
        <v>123</v>
      </c>
      <c r="J641" s="485">
        <v>0</v>
      </c>
      <c r="K641" s="485">
        <v>0</v>
      </c>
      <c r="L641" s="485">
        <v>0</v>
      </c>
      <c r="M641" s="485">
        <v>2</v>
      </c>
      <c r="N641" s="485">
        <v>0</v>
      </c>
      <c r="O641" s="485">
        <v>0</v>
      </c>
      <c r="P641" s="485">
        <v>0</v>
      </c>
      <c r="Q641" s="485"/>
      <c r="R641" s="485"/>
      <c r="S641" s="485">
        <v>0</v>
      </c>
      <c r="T641" s="485">
        <v>0</v>
      </c>
      <c r="U641" s="485">
        <v>0</v>
      </c>
      <c r="V641" s="485">
        <v>0</v>
      </c>
      <c r="W641" s="485">
        <v>0</v>
      </c>
      <c r="X641" s="485">
        <v>0</v>
      </c>
      <c r="Y641" s="485">
        <v>0</v>
      </c>
      <c r="Z641" s="485">
        <v>8</v>
      </c>
      <c r="AA641" s="534">
        <v>31</v>
      </c>
      <c r="AB641" s="534">
        <v>229</v>
      </c>
      <c r="AC641" s="534">
        <v>276</v>
      </c>
      <c r="AD641" s="627">
        <f t="shared" si="245"/>
        <v>84</v>
      </c>
      <c r="AE641" s="626">
        <f t="shared" si="246"/>
        <v>4.8470859780727064E-2</v>
      </c>
      <c r="AF641" s="627">
        <f t="shared" si="247"/>
        <v>2</v>
      </c>
    </row>
    <row r="642" spans="1:32">
      <c r="A642" s="493" t="s">
        <v>122</v>
      </c>
      <c r="B642" s="485">
        <v>20</v>
      </c>
      <c r="C642" s="485">
        <v>12</v>
      </c>
      <c r="D642" s="485">
        <v>7</v>
      </c>
      <c r="E642" s="485" t="s">
        <v>123</v>
      </c>
      <c r="F642" s="485">
        <v>0</v>
      </c>
      <c r="G642" s="730">
        <v>0</v>
      </c>
      <c r="H642" s="485">
        <v>0</v>
      </c>
      <c r="I642" s="730" t="s">
        <v>123</v>
      </c>
      <c r="J642" s="485">
        <v>0</v>
      </c>
      <c r="K642" s="485">
        <v>0</v>
      </c>
      <c r="L642" s="485">
        <v>0</v>
      </c>
      <c r="M642" s="485">
        <v>4</v>
      </c>
      <c r="N642" s="485">
        <v>4</v>
      </c>
      <c r="O642" s="485">
        <v>0</v>
      </c>
      <c r="P642" s="485">
        <v>0</v>
      </c>
      <c r="Q642" s="485"/>
      <c r="R642" s="485"/>
      <c r="S642" s="485">
        <v>0</v>
      </c>
      <c r="T642" s="485">
        <v>0</v>
      </c>
      <c r="U642" s="485">
        <v>0</v>
      </c>
      <c r="V642" s="485">
        <v>0</v>
      </c>
      <c r="W642" s="485">
        <v>0</v>
      </c>
      <c r="X642" s="485">
        <v>0</v>
      </c>
      <c r="Y642" s="485">
        <v>0</v>
      </c>
      <c r="Z642" s="485">
        <v>1</v>
      </c>
      <c r="AA642" s="534">
        <v>12</v>
      </c>
      <c r="AB642" s="534">
        <v>162</v>
      </c>
      <c r="AC642" s="534">
        <v>240</v>
      </c>
      <c r="AD642" s="627">
        <f t="shared" si="245"/>
        <v>39</v>
      </c>
      <c r="AE642" s="626">
        <f t="shared" si="246"/>
        <v>2.2504327755337564E-2</v>
      </c>
      <c r="AF642" s="627">
        <f t="shared" si="247"/>
        <v>8</v>
      </c>
    </row>
    <row r="643" spans="1:32" ht="13.5" thickBot="1">
      <c r="A643" s="31" t="s">
        <v>124</v>
      </c>
      <c r="B643" s="497">
        <v>14</v>
      </c>
      <c r="C643" s="497">
        <v>1</v>
      </c>
      <c r="D643" s="497">
        <v>2</v>
      </c>
      <c r="E643" s="497" t="s">
        <v>123</v>
      </c>
      <c r="F643" s="497">
        <v>0</v>
      </c>
      <c r="G643" s="731" t="s">
        <v>123</v>
      </c>
      <c r="H643" s="497">
        <v>0</v>
      </c>
      <c r="I643" s="731" t="s">
        <v>123</v>
      </c>
      <c r="J643" s="497">
        <v>0</v>
      </c>
      <c r="K643" s="497">
        <v>0</v>
      </c>
      <c r="L643" s="497">
        <v>0</v>
      </c>
      <c r="M643" s="497">
        <v>0</v>
      </c>
      <c r="N643" s="497">
        <v>0</v>
      </c>
      <c r="O643" s="497">
        <v>0</v>
      </c>
      <c r="P643" s="497">
        <v>0</v>
      </c>
      <c r="Q643" s="497"/>
      <c r="R643" s="497"/>
      <c r="S643" s="497">
        <v>0</v>
      </c>
      <c r="T643" s="497">
        <v>0</v>
      </c>
      <c r="U643" s="497">
        <v>0</v>
      </c>
      <c r="V643" s="497">
        <v>0</v>
      </c>
      <c r="W643" s="497">
        <v>0</v>
      </c>
      <c r="X643" s="497">
        <v>0</v>
      </c>
      <c r="Y643" s="497">
        <v>0</v>
      </c>
      <c r="Z643" s="497">
        <v>0</v>
      </c>
      <c r="AA643" s="497">
        <v>4</v>
      </c>
      <c r="AB643" s="497">
        <v>82</v>
      </c>
      <c r="AC643" s="497">
        <v>215</v>
      </c>
      <c r="AD643" s="170">
        <f t="shared" si="245"/>
        <v>17</v>
      </c>
      <c r="AE643" s="169">
        <f t="shared" si="246"/>
        <v>9.8095787651471429E-3</v>
      </c>
      <c r="AF643" s="170">
        <f t="shared" si="247"/>
        <v>0</v>
      </c>
    </row>
    <row r="644" spans="1:32">
      <c r="A644" s="26" t="s">
        <v>125</v>
      </c>
      <c r="B644" s="484">
        <v>41</v>
      </c>
      <c r="C644" s="484">
        <v>13</v>
      </c>
      <c r="D644" s="484">
        <v>13</v>
      </c>
      <c r="E644" s="484" t="s">
        <v>123</v>
      </c>
      <c r="F644" s="484">
        <v>0</v>
      </c>
      <c r="G644" s="729" t="s">
        <v>123</v>
      </c>
      <c r="H644" s="484">
        <v>0</v>
      </c>
      <c r="I644" s="729" t="s">
        <v>123</v>
      </c>
      <c r="J644" s="484">
        <v>0</v>
      </c>
      <c r="K644" s="484">
        <v>0</v>
      </c>
      <c r="L644" s="484">
        <v>0</v>
      </c>
      <c r="M644" s="484">
        <v>0</v>
      </c>
      <c r="N644" s="484">
        <v>0</v>
      </c>
      <c r="O644" s="484">
        <v>0</v>
      </c>
      <c r="P644" s="484">
        <v>0</v>
      </c>
      <c r="Q644" s="484"/>
      <c r="R644" s="484"/>
      <c r="S644" s="484">
        <v>0</v>
      </c>
      <c r="T644" s="484">
        <v>1</v>
      </c>
      <c r="U644" s="484">
        <v>1</v>
      </c>
      <c r="V644" s="265">
        <v>0</v>
      </c>
      <c r="W644" s="265">
        <v>3</v>
      </c>
      <c r="X644" s="265">
        <v>1</v>
      </c>
      <c r="Y644" s="265">
        <v>0</v>
      </c>
      <c r="Z644" s="265">
        <v>1</v>
      </c>
      <c r="AA644" s="531">
        <v>6</v>
      </c>
      <c r="AB644" s="531">
        <v>181</v>
      </c>
      <c r="AC644" s="531">
        <v>316</v>
      </c>
      <c r="AD644" s="630">
        <f t="shared" si="245"/>
        <v>67</v>
      </c>
      <c r="AE644" s="629">
        <f t="shared" si="246"/>
        <v>3.8661281015579918E-2</v>
      </c>
      <c r="AF644" s="630">
        <f t="shared" si="247"/>
        <v>6</v>
      </c>
    </row>
    <row r="645" spans="1:32">
      <c r="A645" s="493" t="s">
        <v>126</v>
      </c>
      <c r="B645" s="485">
        <v>10</v>
      </c>
      <c r="C645" s="485">
        <v>6</v>
      </c>
      <c r="D645" s="485">
        <v>0</v>
      </c>
      <c r="E645" s="485" t="s">
        <v>123</v>
      </c>
      <c r="F645" s="485">
        <v>0</v>
      </c>
      <c r="G645" s="730" t="s">
        <v>123</v>
      </c>
      <c r="H645" s="485">
        <v>0</v>
      </c>
      <c r="I645" s="730" t="s">
        <v>123</v>
      </c>
      <c r="J645" s="485">
        <v>0</v>
      </c>
      <c r="K645" s="485">
        <v>0</v>
      </c>
      <c r="L645" s="485">
        <v>0</v>
      </c>
      <c r="M645" s="485" t="s">
        <v>123</v>
      </c>
      <c r="N645" s="485">
        <v>0</v>
      </c>
      <c r="O645" s="485">
        <v>0</v>
      </c>
      <c r="P645" s="485">
        <v>0</v>
      </c>
      <c r="Q645" s="485"/>
      <c r="R645" s="485"/>
      <c r="S645" s="485" t="s">
        <v>123</v>
      </c>
      <c r="T645" s="485" t="s">
        <v>123</v>
      </c>
      <c r="U645" s="485">
        <v>0</v>
      </c>
      <c r="V645" s="485">
        <v>0</v>
      </c>
      <c r="W645" s="485">
        <v>0</v>
      </c>
      <c r="X645" s="485">
        <v>0</v>
      </c>
      <c r="Y645" s="485">
        <v>0</v>
      </c>
      <c r="Z645" s="485">
        <v>0</v>
      </c>
      <c r="AA645" s="534">
        <v>0</v>
      </c>
      <c r="AB645" s="534">
        <v>37</v>
      </c>
      <c r="AC645" s="534">
        <v>103</v>
      </c>
      <c r="AD645" s="627">
        <f t="shared" si="245"/>
        <v>16</v>
      </c>
      <c r="AE645" s="626">
        <f t="shared" si="246"/>
        <v>9.2325447201384876E-3</v>
      </c>
      <c r="AF645" s="627">
        <f t="shared" si="247"/>
        <v>0</v>
      </c>
    </row>
    <row r="646" spans="1:32">
      <c r="A646" s="493" t="s">
        <v>127</v>
      </c>
      <c r="B646" s="485" t="s">
        <v>123</v>
      </c>
      <c r="C646" s="485">
        <v>0</v>
      </c>
      <c r="D646" s="485">
        <v>0</v>
      </c>
      <c r="E646" s="485" t="s">
        <v>123</v>
      </c>
      <c r="F646" s="485">
        <v>0</v>
      </c>
      <c r="G646" s="730" t="s">
        <v>123</v>
      </c>
      <c r="H646" s="485">
        <v>0</v>
      </c>
      <c r="I646" s="730" t="s">
        <v>123</v>
      </c>
      <c r="J646" s="485" t="s">
        <v>123</v>
      </c>
      <c r="K646" s="485" t="s">
        <v>123</v>
      </c>
      <c r="L646" s="485" t="s">
        <v>123</v>
      </c>
      <c r="M646" s="485" t="s">
        <v>123</v>
      </c>
      <c r="N646" s="485" t="s">
        <v>123</v>
      </c>
      <c r="O646" s="485" t="s">
        <v>123</v>
      </c>
      <c r="P646" s="485" t="s">
        <v>123</v>
      </c>
      <c r="Q646" s="485"/>
      <c r="R646" s="485"/>
      <c r="S646" s="485" t="s">
        <v>123</v>
      </c>
      <c r="T646" s="485" t="s">
        <v>123</v>
      </c>
      <c r="U646" s="485" t="s">
        <v>123</v>
      </c>
      <c r="V646" s="485" t="s">
        <v>123</v>
      </c>
      <c r="W646" s="485" t="s">
        <v>123</v>
      </c>
      <c r="X646" s="485" t="s">
        <v>123</v>
      </c>
      <c r="Y646" s="485" t="s">
        <v>123</v>
      </c>
      <c r="Z646" s="485" t="s">
        <v>123</v>
      </c>
      <c r="AA646" s="534">
        <v>1</v>
      </c>
      <c r="AB646" s="534">
        <v>13</v>
      </c>
      <c r="AC646" s="534">
        <v>139</v>
      </c>
      <c r="AD646" s="627">
        <f t="shared" si="245"/>
        <v>0</v>
      </c>
      <c r="AE646" s="626">
        <f t="shared" si="246"/>
        <v>0</v>
      </c>
      <c r="AF646" s="627">
        <f t="shared" si="247"/>
        <v>0</v>
      </c>
    </row>
    <row r="647" spans="1:32">
      <c r="A647" s="493" t="s">
        <v>128</v>
      </c>
      <c r="B647" s="485" t="s">
        <v>123</v>
      </c>
      <c r="C647" s="485">
        <v>0</v>
      </c>
      <c r="D647" s="485">
        <v>0</v>
      </c>
      <c r="E647" s="485" t="s">
        <v>123</v>
      </c>
      <c r="F647" s="485">
        <v>0</v>
      </c>
      <c r="G647" s="730" t="s">
        <v>123</v>
      </c>
      <c r="H647" s="485" t="s">
        <v>123</v>
      </c>
      <c r="I647" s="730" t="s">
        <v>123</v>
      </c>
      <c r="J647" s="485" t="s">
        <v>123</v>
      </c>
      <c r="K647" s="485" t="s">
        <v>123</v>
      </c>
      <c r="L647" s="485" t="s">
        <v>123</v>
      </c>
      <c r="M647" s="485" t="s">
        <v>123</v>
      </c>
      <c r="N647" s="485" t="s">
        <v>123</v>
      </c>
      <c r="O647" s="485" t="s">
        <v>123</v>
      </c>
      <c r="P647" s="485" t="s">
        <v>123</v>
      </c>
      <c r="Q647" s="485"/>
      <c r="R647" s="485"/>
      <c r="S647" s="485" t="s">
        <v>123</v>
      </c>
      <c r="T647" s="485" t="s">
        <v>123</v>
      </c>
      <c r="U647" s="485" t="s">
        <v>123</v>
      </c>
      <c r="V647" s="485" t="s">
        <v>123</v>
      </c>
      <c r="W647" s="485" t="s">
        <v>123</v>
      </c>
      <c r="X647" s="485" t="s">
        <v>123</v>
      </c>
      <c r="Y647" s="485" t="s">
        <v>123</v>
      </c>
      <c r="Z647" s="485" t="s">
        <v>123</v>
      </c>
      <c r="AA647" s="534">
        <v>0</v>
      </c>
      <c r="AB647" s="534">
        <v>3</v>
      </c>
      <c r="AC647" s="534">
        <v>57</v>
      </c>
      <c r="AD647" s="627">
        <f t="shared" si="245"/>
        <v>0</v>
      </c>
      <c r="AE647" s="626">
        <f t="shared" si="246"/>
        <v>0</v>
      </c>
      <c r="AF647" s="627">
        <f t="shared" si="247"/>
        <v>0</v>
      </c>
    </row>
    <row r="648" spans="1:32" ht="13.5" thickBot="1">
      <c r="A648" s="507" t="s">
        <v>129</v>
      </c>
      <c r="B648" s="612" t="s">
        <v>123</v>
      </c>
      <c r="C648" s="612">
        <v>0</v>
      </c>
      <c r="D648" s="612">
        <v>0</v>
      </c>
      <c r="E648" s="485" t="s">
        <v>123</v>
      </c>
      <c r="F648" s="612">
        <v>0</v>
      </c>
      <c r="G648" s="732" t="s">
        <v>123</v>
      </c>
      <c r="H648" s="612" t="s">
        <v>123</v>
      </c>
      <c r="I648" s="730" t="s">
        <v>123</v>
      </c>
      <c r="J648" s="612" t="s">
        <v>123</v>
      </c>
      <c r="K648" s="612" t="s">
        <v>123</v>
      </c>
      <c r="L648" s="612" t="s">
        <v>123</v>
      </c>
      <c r="M648" s="612" t="s">
        <v>123</v>
      </c>
      <c r="N648" s="612" t="s">
        <v>123</v>
      </c>
      <c r="O648" s="612" t="s">
        <v>123</v>
      </c>
      <c r="P648" s="612" t="s">
        <v>123</v>
      </c>
      <c r="Q648" s="612"/>
      <c r="R648" s="612"/>
      <c r="S648" s="612" t="s">
        <v>123</v>
      </c>
      <c r="T648" s="485" t="s">
        <v>123</v>
      </c>
      <c r="U648" s="612" t="s">
        <v>123</v>
      </c>
      <c r="V648" s="497" t="s">
        <v>123</v>
      </c>
      <c r="W648" s="497" t="s">
        <v>123</v>
      </c>
      <c r="X648" s="497" t="s">
        <v>123</v>
      </c>
      <c r="Y648" s="497" t="s">
        <v>123</v>
      </c>
      <c r="Z648" s="497" t="s">
        <v>123</v>
      </c>
      <c r="AA648" s="733">
        <v>0</v>
      </c>
      <c r="AB648" s="733">
        <v>0</v>
      </c>
      <c r="AC648" s="733">
        <v>11</v>
      </c>
      <c r="AD648" s="627">
        <f t="shared" si="245"/>
        <v>0</v>
      </c>
      <c r="AE648" s="626">
        <f t="shared" si="246"/>
        <v>0</v>
      </c>
      <c r="AF648" s="627">
        <f t="shared" si="247"/>
        <v>0</v>
      </c>
    </row>
    <row r="649" spans="1:32" ht="13.5" thickBot="1">
      <c r="A649" s="48" t="s">
        <v>103</v>
      </c>
      <c r="B649" s="49">
        <f t="shared" ref="B649:AF649" si="248">SUM(B636:B648)</f>
        <v>839</v>
      </c>
      <c r="C649" s="49">
        <f t="shared" si="248"/>
        <v>406</v>
      </c>
      <c r="D649" s="49">
        <f t="shared" si="248"/>
        <v>230</v>
      </c>
      <c r="E649" s="49">
        <f t="shared" si="248"/>
        <v>258</v>
      </c>
      <c r="F649" s="49">
        <f t="shared" si="248"/>
        <v>0</v>
      </c>
      <c r="G649" s="269">
        <f t="shared" si="248"/>
        <v>0</v>
      </c>
      <c r="H649" s="49">
        <f t="shared" si="248"/>
        <v>0</v>
      </c>
      <c r="I649" s="269">
        <f t="shared" si="248"/>
        <v>0</v>
      </c>
      <c r="J649" s="49">
        <f t="shared" si="248"/>
        <v>3</v>
      </c>
      <c r="K649" s="49">
        <f t="shared" si="248"/>
        <v>4</v>
      </c>
      <c r="L649" s="49">
        <f t="shared" si="248"/>
        <v>41</v>
      </c>
      <c r="M649" s="49">
        <f t="shared" si="248"/>
        <v>147</v>
      </c>
      <c r="N649" s="49">
        <f t="shared" si="248"/>
        <v>223</v>
      </c>
      <c r="O649" s="49">
        <f t="shared" si="248"/>
        <v>310</v>
      </c>
      <c r="P649" s="49">
        <f t="shared" si="248"/>
        <v>291</v>
      </c>
      <c r="Q649" s="49"/>
      <c r="R649" s="49"/>
      <c r="S649" s="49">
        <f t="shared" si="248"/>
        <v>135</v>
      </c>
      <c r="T649" s="49">
        <f t="shared" si="248"/>
        <v>182</v>
      </c>
      <c r="U649" s="49">
        <f t="shared" si="248"/>
        <v>23</v>
      </c>
      <c r="V649" s="49">
        <f t="shared" si="248"/>
        <v>18</v>
      </c>
      <c r="W649" s="49">
        <f t="shared" si="248"/>
        <v>18</v>
      </c>
      <c r="X649" s="49">
        <f t="shared" si="248"/>
        <v>1</v>
      </c>
      <c r="Y649" s="49">
        <f t="shared" si="248"/>
        <v>0</v>
      </c>
      <c r="Z649" s="49">
        <f t="shared" si="248"/>
        <v>29</v>
      </c>
      <c r="AA649" s="49">
        <f t="shared" si="248"/>
        <v>328</v>
      </c>
      <c r="AB649" s="49">
        <f t="shared" si="248"/>
        <v>1326</v>
      </c>
      <c r="AC649" s="49">
        <f t="shared" si="248"/>
        <v>2103</v>
      </c>
      <c r="AD649" s="51">
        <f t="shared" si="248"/>
        <v>1733</v>
      </c>
      <c r="AE649" s="52">
        <f t="shared" si="248"/>
        <v>1</v>
      </c>
      <c r="AF649" s="51">
        <f t="shared" si="248"/>
        <v>1396</v>
      </c>
    </row>
    <row r="650" spans="1:32">
      <c r="A650" s="270"/>
      <c r="B650" s="209"/>
      <c r="C650" s="209"/>
      <c r="D650" s="209"/>
      <c r="E650" s="209"/>
      <c r="F650" s="209"/>
      <c r="G650" s="209"/>
      <c r="H650" s="209"/>
      <c r="I650" s="209"/>
      <c r="J650" s="209"/>
      <c r="K650" s="209"/>
      <c r="L650" s="209"/>
      <c r="M650" s="209"/>
      <c r="N650" s="209"/>
      <c r="O650" s="209"/>
      <c r="P650" s="209"/>
      <c r="Q650" s="209"/>
      <c r="R650" s="209"/>
      <c r="S650" s="209"/>
      <c r="T650" s="209"/>
      <c r="U650" s="209"/>
      <c r="V650" s="209"/>
      <c r="W650" s="209"/>
      <c r="X650" s="209"/>
      <c r="Y650" s="209"/>
      <c r="Z650" s="209"/>
      <c r="AA650" s="209"/>
      <c r="AB650" s="209"/>
      <c r="AD650" s="260"/>
      <c r="AE650" s="259"/>
      <c r="AF650" s="260"/>
    </row>
    <row r="651" spans="1:32" ht="13.5" thickBot="1">
      <c r="C651" s="7"/>
      <c r="D651" s="7"/>
      <c r="E651" s="7"/>
      <c r="F651" s="7"/>
      <c r="G651" s="7"/>
      <c r="H651" s="7"/>
      <c r="I651" s="7"/>
      <c r="J651" s="7"/>
      <c r="K651" s="7"/>
      <c r="AD651" s="271"/>
      <c r="AE651" s="272"/>
      <c r="AF651" s="263"/>
    </row>
    <row r="652" spans="1:32">
      <c r="C652" s="7"/>
      <c r="D652" s="7"/>
      <c r="E652" s="7"/>
      <c r="F652" s="7"/>
      <c r="G652" s="7"/>
      <c r="H652" s="7"/>
      <c r="I652" s="7"/>
      <c r="J652" s="7"/>
      <c r="K652" s="7"/>
      <c r="AD652" s="10"/>
    </row>
    <row r="653" spans="1:32">
      <c r="AD653" s="70"/>
      <c r="AE653" s="7"/>
    </row>
    <row r="654" spans="1:32">
      <c r="B654" s="273"/>
      <c r="AE654" s="7"/>
    </row>
    <row r="655" spans="1:32">
      <c r="B655" s="273"/>
      <c r="AE655" s="7"/>
    </row>
  </sheetData>
  <conditionalFormatting sqref="B251:N254">
    <cfRule type="cellIs" dxfId="0"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N55"/>
  <sheetViews>
    <sheetView workbookViewId="0">
      <selection activeCell="G57" sqref="G57"/>
    </sheetView>
  </sheetViews>
  <sheetFormatPr defaultRowHeight="15"/>
  <cols>
    <col min="1" max="1" width="7.85546875" style="398" bestFit="1" customWidth="1"/>
    <col min="2" max="3" width="10.28515625" style="398" bestFit="1" customWidth="1"/>
    <col min="4" max="4" width="21" style="398" bestFit="1" customWidth="1"/>
    <col min="5" max="5" width="11.42578125" style="398" bestFit="1" customWidth="1"/>
    <col min="6" max="6" width="6.28515625" style="398" bestFit="1" customWidth="1"/>
    <col min="7" max="7" width="15.42578125" style="398" bestFit="1" customWidth="1"/>
    <col min="8" max="8" width="14.42578125" style="398" bestFit="1" customWidth="1"/>
    <col min="9" max="9" width="21.5703125" style="398" bestFit="1" customWidth="1"/>
    <col min="10" max="10" width="10.28515625" style="398" bestFit="1" customWidth="1"/>
    <col min="11" max="11" width="20" style="398" bestFit="1" customWidth="1"/>
    <col min="12" max="12" width="18.7109375" style="398" bestFit="1" customWidth="1"/>
    <col min="13" max="13" width="18.85546875" style="398" bestFit="1" customWidth="1"/>
    <col min="14" max="14" width="17.85546875" style="398" bestFit="1" customWidth="1"/>
    <col min="15" max="16384" width="9.140625" style="398"/>
  </cols>
  <sheetData>
    <row r="1" spans="1:14">
      <c r="A1" s="734" t="s">
        <v>330</v>
      </c>
      <c r="B1" s="734" t="s">
        <v>331</v>
      </c>
      <c r="C1" s="734" t="s">
        <v>332</v>
      </c>
      <c r="D1" s="734" t="s">
        <v>333</v>
      </c>
      <c r="E1" s="734" t="s">
        <v>334</v>
      </c>
      <c r="F1" s="734" t="s">
        <v>335</v>
      </c>
      <c r="G1" s="734" t="s">
        <v>336</v>
      </c>
      <c r="H1" s="734" t="s">
        <v>337</v>
      </c>
      <c r="I1" s="734" t="s">
        <v>338</v>
      </c>
      <c r="J1" s="734" t="s">
        <v>339</v>
      </c>
      <c r="K1" s="734" t="s">
        <v>340</v>
      </c>
      <c r="L1" s="734" t="s">
        <v>341</v>
      </c>
      <c r="M1" s="734" t="s">
        <v>342</v>
      </c>
      <c r="N1" s="734" t="s">
        <v>343</v>
      </c>
    </row>
    <row r="2" spans="1:14">
      <c r="A2" s="735" t="s">
        <v>344</v>
      </c>
      <c r="B2" s="735" t="s">
        <v>45</v>
      </c>
      <c r="C2" s="736">
        <v>45440</v>
      </c>
      <c r="D2" s="736">
        <v>45528</v>
      </c>
      <c r="E2" s="737">
        <v>26</v>
      </c>
      <c r="F2" s="735" t="s">
        <v>89</v>
      </c>
      <c r="G2" s="737">
        <v>9092</v>
      </c>
      <c r="H2" s="737">
        <v>8805</v>
      </c>
      <c r="I2" s="735" t="s">
        <v>46</v>
      </c>
      <c r="J2" s="735" t="s">
        <v>7</v>
      </c>
      <c r="K2" s="737">
        <v>35</v>
      </c>
      <c r="L2" s="736">
        <v>45510</v>
      </c>
      <c r="M2" s="737">
        <v>12930</v>
      </c>
      <c r="N2" s="737">
        <v>12805</v>
      </c>
    </row>
    <row r="3" spans="1:14">
      <c r="A3" s="735" t="s">
        <v>344</v>
      </c>
      <c r="B3" s="735" t="s">
        <v>45</v>
      </c>
      <c r="C3" s="736">
        <v>45440</v>
      </c>
      <c r="D3" s="736">
        <v>45528</v>
      </c>
      <c r="E3" s="737">
        <v>26</v>
      </c>
      <c r="F3" s="735" t="s">
        <v>89</v>
      </c>
      <c r="G3" s="737">
        <v>9092</v>
      </c>
      <c r="H3" s="737">
        <v>8805</v>
      </c>
      <c r="I3" s="735" t="s">
        <v>46</v>
      </c>
      <c r="J3" s="735" t="s">
        <v>7</v>
      </c>
      <c r="K3" s="737">
        <v>26</v>
      </c>
      <c r="L3" s="736">
        <v>45440</v>
      </c>
      <c r="M3" s="737">
        <v>9092</v>
      </c>
      <c r="N3" s="737">
        <v>8805</v>
      </c>
    </row>
    <row r="4" spans="1:14">
      <c r="A4" s="735" t="s">
        <v>344</v>
      </c>
      <c r="B4" s="735" t="s">
        <v>45</v>
      </c>
      <c r="C4" s="736">
        <v>45440</v>
      </c>
      <c r="D4" s="736">
        <v>45528</v>
      </c>
      <c r="E4" s="737">
        <v>26</v>
      </c>
      <c r="F4" s="735" t="s">
        <v>89</v>
      </c>
      <c r="G4" s="737">
        <v>9092</v>
      </c>
      <c r="H4" s="737">
        <v>8805</v>
      </c>
      <c r="I4" s="735" t="s">
        <v>46</v>
      </c>
      <c r="J4" s="735" t="s">
        <v>7</v>
      </c>
      <c r="K4" s="737">
        <v>33</v>
      </c>
      <c r="L4" s="736">
        <v>45516</v>
      </c>
      <c r="M4" s="737">
        <v>12085</v>
      </c>
      <c r="N4" s="737">
        <v>12200</v>
      </c>
    </row>
    <row r="5" spans="1:14">
      <c r="A5" s="735" t="s">
        <v>344</v>
      </c>
      <c r="B5" s="735" t="s">
        <v>48</v>
      </c>
      <c r="C5" s="736">
        <v>45448</v>
      </c>
      <c r="D5" s="736">
        <v>45536</v>
      </c>
      <c r="E5" s="737">
        <v>27</v>
      </c>
      <c r="F5" s="735" t="s">
        <v>89</v>
      </c>
      <c r="G5" s="737">
        <v>9077</v>
      </c>
      <c r="H5" s="737">
        <v>8485</v>
      </c>
      <c r="I5" s="735" t="s">
        <v>49</v>
      </c>
      <c r="J5" s="735" t="s">
        <v>7</v>
      </c>
      <c r="K5" s="737">
        <v>27</v>
      </c>
      <c r="L5" s="736">
        <v>45510</v>
      </c>
      <c r="M5" s="737">
        <v>12963</v>
      </c>
      <c r="N5" s="737">
        <v>12805</v>
      </c>
    </row>
    <row r="6" spans="1:14">
      <c r="A6" s="735" t="s">
        <v>344</v>
      </c>
      <c r="B6" s="735" t="s">
        <v>48</v>
      </c>
      <c r="C6" s="736">
        <v>45448</v>
      </c>
      <c r="D6" s="736">
        <v>45536</v>
      </c>
      <c r="E6" s="737">
        <v>27</v>
      </c>
      <c r="F6" s="735" t="s">
        <v>89</v>
      </c>
      <c r="G6" s="737">
        <v>9077</v>
      </c>
      <c r="H6" s="737">
        <v>8485</v>
      </c>
      <c r="I6" s="735" t="s">
        <v>49</v>
      </c>
      <c r="J6" s="735" t="s">
        <v>7</v>
      </c>
      <c r="K6" s="737">
        <v>37</v>
      </c>
      <c r="L6" s="736">
        <v>45516</v>
      </c>
      <c r="M6" s="737">
        <v>12127</v>
      </c>
      <c r="N6" s="737">
        <v>12166</v>
      </c>
    </row>
    <row r="7" spans="1:14">
      <c r="A7" s="735" t="s">
        <v>344</v>
      </c>
      <c r="B7" s="735" t="s">
        <v>48</v>
      </c>
      <c r="C7" s="736">
        <v>45448</v>
      </c>
      <c r="D7" s="736">
        <v>45536</v>
      </c>
      <c r="E7" s="737">
        <v>27</v>
      </c>
      <c r="F7" s="735" t="s">
        <v>89</v>
      </c>
      <c r="G7" s="737">
        <v>9077</v>
      </c>
      <c r="H7" s="737">
        <v>8485</v>
      </c>
      <c r="I7" s="735" t="s">
        <v>49</v>
      </c>
      <c r="J7" s="735" t="s">
        <v>7</v>
      </c>
      <c r="K7" s="737">
        <v>27</v>
      </c>
      <c r="L7" s="736">
        <v>45448</v>
      </c>
      <c r="M7" s="737">
        <v>9077</v>
      </c>
      <c r="N7" s="737">
        <v>8485</v>
      </c>
    </row>
    <row r="8" spans="1:14">
      <c r="A8" s="735" t="s">
        <v>344</v>
      </c>
      <c r="B8" s="735" t="s">
        <v>51</v>
      </c>
      <c r="C8" s="736">
        <v>45448</v>
      </c>
      <c r="D8" s="736">
        <v>45539</v>
      </c>
      <c r="E8" s="737">
        <v>23</v>
      </c>
      <c r="F8" s="735" t="s">
        <v>89</v>
      </c>
      <c r="G8" s="737">
        <v>9107</v>
      </c>
      <c r="H8" s="737">
        <v>8478</v>
      </c>
      <c r="I8" s="735" t="s">
        <v>52</v>
      </c>
      <c r="J8" s="735" t="s">
        <v>7</v>
      </c>
      <c r="K8" s="737">
        <v>26</v>
      </c>
      <c r="L8" s="736">
        <v>45512</v>
      </c>
      <c r="M8" s="737">
        <v>12130</v>
      </c>
      <c r="N8" s="737">
        <v>11692</v>
      </c>
    </row>
    <row r="9" spans="1:14">
      <c r="A9" s="735" t="s">
        <v>344</v>
      </c>
      <c r="B9" s="735" t="s">
        <v>51</v>
      </c>
      <c r="C9" s="736">
        <v>45448</v>
      </c>
      <c r="D9" s="736">
        <v>45539</v>
      </c>
      <c r="E9" s="737">
        <v>23</v>
      </c>
      <c r="F9" s="735" t="s">
        <v>89</v>
      </c>
      <c r="G9" s="737">
        <v>9107</v>
      </c>
      <c r="H9" s="737">
        <v>8478</v>
      </c>
      <c r="I9" s="735" t="s">
        <v>52</v>
      </c>
      <c r="J9" s="735" t="s">
        <v>7</v>
      </c>
      <c r="K9" s="737">
        <v>27</v>
      </c>
      <c r="L9" s="736">
        <v>45519</v>
      </c>
      <c r="M9" s="737">
        <v>11612</v>
      </c>
      <c r="N9" s="737">
        <v>11541</v>
      </c>
    </row>
    <row r="10" spans="1:14">
      <c r="A10" s="735" t="s">
        <v>344</v>
      </c>
      <c r="B10" s="735" t="s">
        <v>51</v>
      </c>
      <c r="C10" s="736">
        <v>45448</v>
      </c>
      <c r="D10" s="736">
        <v>45539</v>
      </c>
      <c r="E10" s="737">
        <v>23</v>
      </c>
      <c r="F10" s="735" t="s">
        <v>89</v>
      </c>
      <c r="G10" s="737">
        <v>9107</v>
      </c>
      <c r="H10" s="737">
        <v>8478</v>
      </c>
      <c r="I10" s="735" t="s">
        <v>52</v>
      </c>
      <c r="J10" s="735" t="s">
        <v>7</v>
      </c>
      <c r="K10" s="737">
        <v>30</v>
      </c>
      <c r="L10" s="736">
        <v>45510</v>
      </c>
      <c r="M10" s="737">
        <v>12920</v>
      </c>
      <c r="N10" s="737">
        <v>12768</v>
      </c>
    </row>
    <row r="11" spans="1:14">
      <c r="A11" s="735" t="s">
        <v>344</v>
      </c>
      <c r="B11" s="735" t="s">
        <v>51</v>
      </c>
      <c r="C11" s="736">
        <v>45448</v>
      </c>
      <c r="D11" s="736">
        <v>45539</v>
      </c>
      <c r="E11" s="737">
        <v>23</v>
      </c>
      <c r="F11" s="735" t="s">
        <v>89</v>
      </c>
      <c r="G11" s="737">
        <v>9107</v>
      </c>
      <c r="H11" s="737">
        <v>8478</v>
      </c>
      <c r="I11" s="735" t="s">
        <v>52</v>
      </c>
      <c r="J11" s="735" t="s">
        <v>7</v>
      </c>
      <c r="K11" s="737">
        <v>23</v>
      </c>
      <c r="L11" s="736">
        <v>45448</v>
      </c>
      <c r="M11" s="737">
        <v>9107</v>
      </c>
      <c r="N11" s="737">
        <v>8478</v>
      </c>
    </row>
    <row r="12" spans="1:14">
      <c r="A12" s="735" t="s">
        <v>344</v>
      </c>
      <c r="B12" s="735" t="s">
        <v>54</v>
      </c>
      <c r="C12" s="736">
        <v>45461</v>
      </c>
      <c r="D12" s="736">
        <v>45552</v>
      </c>
      <c r="E12" s="737">
        <v>13</v>
      </c>
      <c r="F12" s="735" t="s">
        <v>89</v>
      </c>
      <c r="G12" s="737">
        <v>9806</v>
      </c>
      <c r="H12" s="737">
        <v>8985</v>
      </c>
      <c r="I12" s="735" t="s">
        <v>52</v>
      </c>
      <c r="J12" s="735" t="s">
        <v>7</v>
      </c>
      <c r="K12" s="737">
        <v>13</v>
      </c>
      <c r="L12" s="736">
        <v>45461</v>
      </c>
      <c r="M12" s="737">
        <v>9806</v>
      </c>
      <c r="N12" s="737">
        <v>8985</v>
      </c>
    </row>
    <row r="13" spans="1:14">
      <c r="A13" s="735" t="s">
        <v>344</v>
      </c>
      <c r="B13" s="735" t="s">
        <v>54</v>
      </c>
      <c r="C13" s="736">
        <v>45461</v>
      </c>
      <c r="D13" s="736">
        <v>45552</v>
      </c>
      <c r="E13" s="737">
        <v>13</v>
      </c>
      <c r="F13" s="735" t="s">
        <v>89</v>
      </c>
      <c r="G13" s="737">
        <v>9806</v>
      </c>
      <c r="H13" s="737">
        <v>8985</v>
      </c>
      <c r="I13" s="735" t="s">
        <v>52</v>
      </c>
      <c r="J13" s="735" t="s">
        <v>7</v>
      </c>
      <c r="K13" s="737">
        <v>20</v>
      </c>
      <c r="L13" s="736">
        <v>45512</v>
      </c>
      <c r="M13" s="737">
        <v>12130</v>
      </c>
      <c r="N13" s="737">
        <v>11692</v>
      </c>
    </row>
    <row r="14" spans="1:14">
      <c r="A14" s="735" t="s">
        <v>344</v>
      </c>
      <c r="B14" s="735" t="s">
        <v>54</v>
      </c>
      <c r="C14" s="736">
        <v>45461</v>
      </c>
      <c r="D14" s="736">
        <v>45552</v>
      </c>
      <c r="E14" s="737">
        <v>13</v>
      </c>
      <c r="F14" s="735" t="s">
        <v>89</v>
      </c>
      <c r="G14" s="737">
        <v>9806</v>
      </c>
      <c r="H14" s="737">
        <v>8985</v>
      </c>
      <c r="I14" s="735" t="s">
        <v>52</v>
      </c>
      <c r="J14" s="735" t="s">
        <v>7</v>
      </c>
      <c r="K14" s="737">
        <v>22</v>
      </c>
      <c r="L14" s="736">
        <v>45510</v>
      </c>
      <c r="M14" s="737">
        <v>12920</v>
      </c>
      <c r="N14" s="737">
        <v>12768</v>
      </c>
    </row>
    <row r="15" spans="1:14">
      <c r="A15" s="735" t="s">
        <v>344</v>
      </c>
      <c r="B15" s="735" t="s">
        <v>56</v>
      </c>
      <c r="C15" s="736">
        <v>45467</v>
      </c>
      <c r="D15" s="736">
        <v>45558</v>
      </c>
      <c r="E15" s="737">
        <v>22</v>
      </c>
      <c r="F15" s="735" t="s">
        <v>89</v>
      </c>
      <c r="G15" s="737">
        <v>10641</v>
      </c>
      <c r="H15" s="737">
        <v>9946</v>
      </c>
      <c r="I15" s="735" t="s">
        <v>57</v>
      </c>
      <c r="J15" s="735" t="s">
        <v>7</v>
      </c>
      <c r="K15" s="737">
        <v>22</v>
      </c>
      <c r="L15" s="736">
        <v>45467</v>
      </c>
      <c r="M15" s="737">
        <v>10641</v>
      </c>
      <c r="N15" s="737">
        <v>9946</v>
      </c>
    </row>
    <row r="16" spans="1:14">
      <c r="A16" s="735" t="s">
        <v>344</v>
      </c>
      <c r="B16" s="735" t="s">
        <v>56</v>
      </c>
      <c r="C16" s="736">
        <v>45467</v>
      </c>
      <c r="D16" s="736">
        <v>45558</v>
      </c>
      <c r="E16" s="737">
        <v>22</v>
      </c>
      <c r="F16" s="735" t="s">
        <v>89</v>
      </c>
      <c r="G16" s="737">
        <v>10641</v>
      </c>
      <c r="H16" s="737">
        <v>9946</v>
      </c>
      <c r="I16" s="735" t="s">
        <v>57</v>
      </c>
      <c r="J16" s="735" t="s">
        <v>7</v>
      </c>
      <c r="K16" s="737">
        <v>27</v>
      </c>
      <c r="L16" s="736">
        <v>45510</v>
      </c>
      <c r="M16" s="737">
        <v>12930</v>
      </c>
      <c r="N16" s="737">
        <v>12805</v>
      </c>
    </row>
    <row r="17" spans="1:14">
      <c r="A17" s="735" t="s">
        <v>344</v>
      </c>
      <c r="B17" s="735" t="s">
        <v>56</v>
      </c>
      <c r="C17" s="736">
        <v>45467</v>
      </c>
      <c r="D17" s="736">
        <v>45558</v>
      </c>
      <c r="E17" s="737">
        <v>22</v>
      </c>
      <c r="F17" s="735" t="s">
        <v>89</v>
      </c>
      <c r="G17" s="737">
        <v>10641</v>
      </c>
      <c r="H17" s="737">
        <v>9946</v>
      </c>
      <c r="I17" s="735" t="s">
        <v>57</v>
      </c>
      <c r="J17" s="735" t="s">
        <v>7</v>
      </c>
      <c r="K17" s="737">
        <v>24</v>
      </c>
      <c r="L17" s="736">
        <v>45519</v>
      </c>
      <c r="M17" s="737">
        <v>11585</v>
      </c>
      <c r="N17" s="737">
        <v>11708</v>
      </c>
    </row>
    <row r="18" spans="1:14">
      <c r="A18" s="735" t="s">
        <v>344</v>
      </c>
      <c r="B18" s="735" t="s">
        <v>56</v>
      </c>
      <c r="C18" s="736">
        <v>45467</v>
      </c>
      <c r="D18" s="736">
        <v>45558</v>
      </c>
      <c r="E18" s="737">
        <v>22</v>
      </c>
      <c r="F18" s="735" t="s">
        <v>89</v>
      </c>
      <c r="G18" s="737">
        <v>10641</v>
      </c>
      <c r="H18" s="737">
        <v>9946</v>
      </c>
      <c r="I18" s="735" t="s">
        <v>57</v>
      </c>
      <c r="J18" s="735" t="s">
        <v>7</v>
      </c>
      <c r="K18" s="737">
        <v>26</v>
      </c>
      <c r="L18" s="736">
        <v>45512</v>
      </c>
      <c r="M18" s="737">
        <v>12039</v>
      </c>
      <c r="N18" s="737">
        <v>12382</v>
      </c>
    </row>
    <row r="19" spans="1:14">
      <c r="A19" s="735" t="s">
        <v>344</v>
      </c>
      <c r="B19" s="735" t="s">
        <v>59</v>
      </c>
      <c r="C19" s="736">
        <v>45467</v>
      </c>
      <c r="D19" s="736">
        <v>45558</v>
      </c>
      <c r="E19" s="737">
        <v>10</v>
      </c>
      <c r="F19" s="735" t="s">
        <v>89</v>
      </c>
      <c r="G19" s="737">
        <v>10657</v>
      </c>
      <c r="H19" s="737">
        <v>9941</v>
      </c>
      <c r="I19" s="735" t="s">
        <v>52</v>
      </c>
      <c r="J19" s="735" t="s">
        <v>7</v>
      </c>
      <c r="K19" s="737">
        <v>11</v>
      </c>
      <c r="L19" s="736">
        <v>45519</v>
      </c>
      <c r="M19" s="737">
        <v>11585</v>
      </c>
      <c r="N19" s="737">
        <v>11541</v>
      </c>
    </row>
    <row r="20" spans="1:14">
      <c r="A20" s="735" t="s">
        <v>344</v>
      </c>
      <c r="B20" s="735" t="s">
        <v>59</v>
      </c>
      <c r="C20" s="736">
        <v>45467</v>
      </c>
      <c r="D20" s="399">
        <v>45558</v>
      </c>
      <c r="E20" s="737">
        <v>10</v>
      </c>
      <c r="F20" s="735" t="s">
        <v>89</v>
      </c>
      <c r="G20" s="737">
        <v>10657</v>
      </c>
      <c r="H20" s="737">
        <v>9941</v>
      </c>
      <c r="I20" s="735" t="s">
        <v>52</v>
      </c>
      <c r="J20" s="735" t="s">
        <v>7</v>
      </c>
      <c r="K20" s="737">
        <v>10</v>
      </c>
      <c r="L20" s="736">
        <v>45467</v>
      </c>
      <c r="M20" s="737">
        <v>10657</v>
      </c>
      <c r="N20" s="737">
        <v>9941</v>
      </c>
    </row>
    <row r="21" spans="1:14">
      <c r="A21" s="735" t="s">
        <v>344</v>
      </c>
      <c r="B21" s="735" t="s">
        <v>59</v>
      </c>
      <c r="C21" s="736">
        <v>45467</v>
      </c>
      <c r="D21" s="736">
        <v>45558</v>
      </c>
      <c r="E21" s="737">
        <v>10</v>
      </c>
      <c r="F21" s="735" t="s">
        <v>89</v>
      </c>
      <c r="G21" s="737">
        <v>10657</v>
      </c>
      <c r="H21" s="737">
        <v>9941</v>
      </c>
      <c r="I21" s="735" t="s">
        <v>52</v>
      </c>
      <c r="J21" s="735" t="s">
        <v>7</v>
      </c>
      <c r="K21" s="737">
        <v>12</v>
      </c>
      <c r="L21" s="736">
        <v>45512</v>
      </c>
      <c r="M21" s="737">
        <v>12130</v>
      </c>
      <c r="N21" s="737">
        <v>11725</v>
      </c>
    </row>
    <row r="22" spans="1:14">
      <c r="A22" s="735" t="s">
        <v>344</v>
      </c>
      <c r="B22" s="735" t="s">
        <v>59</v>
      </c>
      <c r="C22" s="736">
        <v>45467</v>
      </c>
      <c r="D22" s="399">
        <v>45558</v>
      </c>
      <c r="E22" s="737">
        <v>10</v>
      </c>
      <c r="F22" s="735" t="s">
        <v>89</v>
      </c>
      <c r="G22" s="737">
        <v>10657</v>
      </c>
      <c r="H22" s="737">
        <v>9941</v>
      </c>
      <c r="I22" s="735" t="s">
        <v>52</v>
      </c>
      <c r="J22" s="735" t="s">
        <v>7</v>
      </c>
      <c r="K22" s="737">
        <v>13</v>
      </c>
      <c r="L22" s="736">
        <v>45510</v>
      </c>
      <c r="M22" s="737">
        <v>12920</v>
      </c>
      <c r="N22" s="737">
        <v>12768</v>
      </c>
    </row>
    <row r="23" spans="1:14">
      <c r="A23" s="735" t="s">
        <v>344</v>
      </c>
      <c r="B23" s="735" t="s">
        <v>61</v>
      </c>
      <c r="C23" s="736">
        <v>45490</v>
      </c>
      <c r="D23" s="399">
        <v>45581</v>
      </c>
      <c r="E23" s="737">
        <v>23</v>
      </c>
      <c r="F23" s="735" t="s">
        <v>89</v>
      </c>
      <c r="G23" s="737">
        <v>13047</v>
      </c>
      <c r="H23" s="737">
        <v>12864</v>
      </c>
      <c r="I23" s="735" t="s">
        <v>57</v>
      </c>
      <c r="J23" s="735" t="s">
        <v>7</v>
      </c>
      <c r="K23" s="737">
        <v>23</v>
      </c>
      <c r="L23" s="736">
        <v>45490</v>
      </c>
      <c r="M23" s="737">
        <v>13047</v>
      </c>
      <c r="N23" s="737">
        <v>12864</v>
      </c>
    </row>
    <row r="24" spans="1:14">
      <c r="A24" s="735" t="s">
        <v>344</v>
      </c>
      <c r="B24" s="735" t="s">
        <v>61</v>
      </c>
      <c r="C24" s="736">
        <v>45490</v>
      </c>
      <c r="D24" s="399">
        <v>45581</v>
      </c>
      <c r="E24" s="737">
        <v>23</v>
      </c>
      <c r="F24" s="735" t="s">
        <v>89</v>
      </c>
      <c r="G24" s="737">
        <v>13047</v>
      </c>
      <c r="H24" s="737">
        <v>12864</v>
      </c>
      <c r="I24" s="735" t="s">
        <v>57</v>
      </c>
      <c r="J24" s="735" t="s">
        <v>7</v>
      </c>
      <c r="K24" s="737">
        <v>21</v>
      </c>
      <c r="L24" s="736">
        <v>45519</v>
      </c>
      <c r="M24" s="737">
        <v>11585</v>
      </c>
      <c r="N24" s="737">
        <v>11641</v>
      </c>
    </row>
    <row r="25" spans="1:14">
      <c r="A25" s="735" t="s">
        <v>344</v>
      </c>
      <c r="B25" s="735" t="s">
        <v>61</v>
      </c>
      <c r="C25" s="736">
        <v>45490</v>
      </c>
      <c r="D25" s="399">
        <v>45581</v>
      </c>
      <c r="E25" s="737">
        <v>23</v>
      </c>
      <c r="F25" s="735" t="s">
        <v>89</v>
      </c>
      <c r="G25" s="737">
        <v>13047</v>
      </c>
      <c r="H25" s="737">
        <v>12864</v>
      </c>
      <c r="I25" s="735" t="s">
        <v>57</v>
      </c>
      <c r="J25" s="735" t="s">
        <v>7</v>
      </c>
      <c r="K25" s="737">
        <v>24</v>
      </c>
      <c r="L25" s="736">
        <v>45512</v>
      </c>
      <c r="M25" s="737">
        <v>12039</v>
      </c>
      <c r="N25" s="737">
        <v>12382</v>
      </c>
    </row>
    <row r="26" spans="1:14">
      <c r="A26" s="735" t="s">
        <v>344</v>
      </c>
      <c r="B26" s="735" t="s">
        <v>61</v>
      </c>
      <c r="C26" s="736">
        <v>45490</v>
      </c>
      <c r="D26" s="399">
        <v>45581</v>
      </c>
      <c r="E26" s="737">
        <v>23</v>
      </c>
      <c r="F26" s="735" t="s">
        <v>89</v>
      </c>
      <c r="G26" s="737">
        <v>13047</v>
      </c>
      <c r="H26" s="737">
        <v>12864</v>
      </c>
      <c r="I26" s="735" t="s">
        <v>57</v>
      </c>
      <c r="J26" s="735" t="s">
        <v>7</v>
      </c>
      <c r="K26" s="737">
        <v>25</v>
      </c>
      <c r="L26" s="736">
        <v>45510</v>
      </c>
      <c r="M26" s="737">
        <v>12930</v>
      </c>
      <c r="N26" s="737">
        <v>12805</v>
      </c>
    </row>
    <row r="27" spans="1:14">
      <c r="A27" s="735" t="s">
        <v>344</v>
      </c>
      <c r="B27" s="735" t="s">
        <v>62</v>
      </c>
      <c r="C27" s="736">
        <v>45497</v>
      </c>
      <c r="D27" s="399">
        <v>45588</v>
      </c>
      <c r="E27" s="737">
        <v>34</v>
      </c>
      <c r="F27" s="735" t="s">
        <v>89</v>
      </c>
      <c r="G27" s="737">
        <v>13141</v>
      </c>
      <c r="H27" s="737">
        <v>13051</v>
      </c>
      <c r="I27" s="735" t="s">
        <v>57</v>
      </c>
      <c r="J27" s="735" t="s">
        <v>7</v>
      </c>
      <c r="K27" s="737">
        <v>34</v>
      </c>
      <c r="L27" s="736">
        <v>45497</v>
      </c>
      <c r="M27" s="737">
        <v>13141</v>
      </c>
      <c r="N27" s="737">
        <v>13051</v>
      </c>
    </row>
    <row r="28" spans="1:14">
      <c r="A28" s="735" t="s">
        <v>344</v>
      </c>
      <c r="B28" s="735" t="s">
        <v>62</v>
      </c>
      <c r="C28" s="736">
        <v>45497</v>
      </c>
      <c r="D28" s="399">
        <v>45588</v>
      </c>
      <c r="E28" s="737">
        <v>34</v>
      </c>
      <c r="F28" s="735" t="s">
        <v>89</v>
      </c>
      <c r="G28" s="737">
        <v>13141</v>
      </c>
      <c r="H28" s="737">
        <v>13051</v>
      </c>
      <c r="I28" s="735" t="s">
        <v>57</v>
      </c>
      <c r="J28" s="735" t="s">
        <v>7</v>
      </c>
      <c r="K28" s="737">
        <v>30</v>
      </c>
      <c r="L28" s="736">
        <v>45510</v>
      </c>
      <c r="M28" s="737">
        <v>12930</v>
      </c>
      <c r="N28" s="737">
        <v>12805</v>
      </c>
    </row>
    <row r="29" spans="1:14">
      <c r="A29" s="735" t="s">
        <v>344</v>
      </c>
      <c r="B29" s="735" t="s">
        <v>62</v>
      </c>
      <c r="C29" s="736">
        <v>45497</v>
      </c>
      <c r="D29" s="399">
        <v>45588</v>
      </c>
      <c r="E29" s="737">
        <v>34</v>
      </c>
      <c r="F29" s="735" t="s">
        <v>89</v>
      </c>
      <c r="G29" s="737">
        <v>13141</v>
      </c>
      <c r="H29" s="737">
        <v>13051</v>
      </c>
      <c r="I29" s="735" t="s">
        <v>57</v>
      </c>
      <c r="J29" s="735" t="s">
        <v>7</v>
      </c>
      <c r="K29" s="737">
        <v>30</v>
      </c>
      <c r="L29" s="736">
        <v>45519</v>
      </c>
      <c r="M29" s="737">
        <v>11585</v>
      </c>
      <c r="N29" s="737">
        <v>11708</v>
      </c>
    </row>
    <row r="30" spans="1:14">
      <c r="A30" s="735" t="s">
        <v>344</v>
      </c>
      <c r="B30" s="735" t="s">
        <v>62</v>
      </c>
      <c r="C30" s="736">
        <v>45497</v>
      </c>
      <c r="D30" s="399">
        <v>45588</v>
      </c>
      <c r="E30" s="737">
        <v>34</v>
      </c>
      <c r="F30" s="735" t="s">
        <v>89</v>
      </c>
      <c r="G30" s="737">
        <v>13141</v>
      </c>
      <c r="H30" s="737">
        <v>13051</v>
      </c>
      <c r="I30" s="735" t="s">
        <v>57</v>
      </c>
      <c r="J30" s="735" t="s">
        <v>7</v>
      </c>
      <c r="K30" s="737">
        <v>28</v>
      </c>
      <c r="L30" s="736">
        <v>45512</v>
      </c>
      <c r="M30" s="737">
        <v>12039</v>
      </c>
      <c r="N30" s="737">
        <v>12382</v>
      </c>
    </row>
    <row r="31" spans="1:14">
      <c r="A31" s="735" t="s">
        <v>344</v>
      </c>
      <c r="B31" s="735" t="s">
        <v>63</v>
      </c>
      <c r="C31" s="736">
        <v>45503</v>
      </c>
      <c r="D31" s="399">
        <v>45594</v>
      </c>
      <c r="E31" s="737">
        <v>26</v>
      </c>
      <c r="F31" s="735" t="s">
        <v>89</v>
      </c>
      <c r="G31" s="737">
        <v>13122</v>
      </c>
      <c r="H31" s="737">
        <v>12893</v>
      </c>
      <c r="I31" s="735" t="s">
        <v>57</v>
      </c>
      <c r="J31" s="735" t="s">
        <v>7</v>
      </c>
      <c r="K31" s="737">
        <v>26</v>
      </c>
      <c r="L31" s="736">
        <v>45503</v>
      </c>
      <c r="M31" s="737">
        <v>13122</v>
      </c>
      <c r="N31" s="737">
        <v>12893</v>
      </c>
    </row>
    <row r="32" spans="1:14">
      <c r="A32" s="735" t="s">
        <v>344</v>
      </c>
      <c r="B32" s="735" t="s">
        <v>63</v>
      </c>
      <c r="C32" s="736">
        <v>45503</v>
      </c>
      <c r="D32" s="399">
        <v>45594</v>
      </c>
      <c r="E32" s="737">
        <v>26</v>
      </c>
      <c r="F32" s="735" t="s">
        <v>89</v>
      </c>
      <c r="G32" s="737">
        <v>13122</v>
      </c>
      <c r="H32" s="737">
        <v>12893</v>
      </c>
      <c r="I32" s="735" t="s">
        <v>57</v>
      </c>
      <c r="J32" s="735" t="s">
        <v>7</v>
      </c>
      <c r="K32" s="737">
        <v>24</v>
      </c>
      <c r="L32" s="736">
        <v>45519</v>
      </c>
      <c r="M32" s="737">
        <v>11585</v>
      </c>
      <c r="N32" s="737">
        <v>11641</v>
      </c>
    </row>
    <row r="33" spans="1:14">
      <c r="A33" s="735" t="s">
        <v>344</v>
      </c>
      <c r="B33" s="735" t="s">
        <v>63</v>
      </c>
      <c r="C33" s="736">
        <v>45503</v>
      </c>
      <c r="D33" s="399">
        <v>45594</v>
      </c>
      <c r="E33" s="737">
        <v>26</v>
      </c>
      <c r="F33" s="735" t="s">
        <v>89</v>
      </c>
      <c r="G33" s="737">
        <v>13122</v>
      </c>
      <c r="H33" s="737">
        <v>12893</v>
      </c>
      <c r="I33" s="735" t="s">
        <v>57</v>
      </c>
      <c r="J33" s="735" t="s">
        <v>7</v>
      </c>
      <c r="K33" s="737">
        <v>25</v>
      </c>
      <c r="L33" s="736">
        <v>45512</v>
      </c>
      <c r="M33" s="737">
        <v>12039</v>
      </c>
      <c r="N33" s="737">
        <v>12382</v>
      </c>
    </row>
    <row r="34" spans="1:14">
      <c r="A34" s="735" t="s">
        <v>344</v>
      </c>
      <c r="B34" s="735" t="s">
        <v>63</v>
      </c>
      <c r="C34" s="736">
        <v>45503</v>
      </c>
      <c r="D34" s="399">
        <v>45594</v>
      </c>
      <c r="E34" s="737">
        <v>26</v>
      </c>
      <c r="F34" s="735" t="s">
        <v>89</v>
      </c>
      <c r="G34" s="737">
        <v>13122</v>
      </c>
      <c r="H34" s="737">
        <v>12893</v>
      </c>
      <c r="I34" s="735" t="s">
        <v>57</v>
      </c>
      <c r="J34" s="735" t="s">
        <v>7</v>
      </c>
      <c r="K34" s="737">
        <v>27</v>
      </c>
      <c r="L34" s="736">
        <v>45510</v>
      </c>
      <c r="M34" s="737">
        <v>12930</v>
      </c>
      <c r="N34" s="737">
        <v>12805</v>
      </c>
    </row>
    <row r="35" spans="1:14">
      <c r="A35" s="735" t="s">
        <v>344</v>
      </c>
      <c r="B35" s="735" t="s">
        <v>64</v>
      </c>
      <c r="C35" s="736">
        <v>45503</v>
      </c>
      <c r="D35" s="399">
        <v>45594</v>
      </c>
      <c r="E35" s="737">
        <v>25</v>
      </c>
      <c r="F35" s="735" t="s">
        <v>89</v>
      </c>
      <c r="G35" s="737">
        <v>13141</v>
      </c>
      <c r="H35" s="737">
        <v>12879</v>
      </c>
      <c r="I35" s="735" t="s">
        <v>52</v>
      </c>
      <c r="J35" s="735" t="s">
        <v>7</v>
      </c>
      <c r="K35" s="737">
        <v>25</v>
      </c>
      <c r="L35" s="736">
        <v>45503</v>
      </c>
      <c r="M35" s="737">
        <v>13141</v>
      </c>
      <c r="N35" s="737">
        <v>12879</v>
      </c>
    </row>
    <row r="36" spans="1:14">
      <c r="A36" s="735" t="s">
        <v>344</v>
      </c>
      <c r="B36" s="735" t="s">
        <v>64</v>
      </c>
      <c r="C36" s="736">
        <v>45503</v>
      </c>
      <c r="D36" s="399">
        <v>45594</v>
      </c>
      <c r="E36" s="737">
        <v>25</v>
      </c>
      <c r="F36" s="735" t="s">
        <v>89</v>
      </c>
      <c r="G36" s="737">
        <v>13141</v>
      </c>
      <c r="H36" s="737">
        <v>12879</v>
      </c>
      <c r="I36" s="735" t="s">
        <v>52</v>
      </c>
      <c r="J36" s="735" t="s">
        <v>7</v>
      </c>
      <c r="K36" s="737">
        <v>19</v>
      </c>
      <c r="L36" s="736">
        <v>45510</v>
      </c>
      <c r="M36" s="737">
        <v>12920</v>
      </c>
      <c r="N36" s="737">
        <v>12768</v>
      </c>
    </row>
    <row r="37" spans="1:14">
      <c r="A37" s="735" t="s">
        <v>344</v>
      </c>
      <c r="B37" s="735" t="s">
        <v>64</v>
      </c>
      <c r="C37" s="736">
        <v>45503</v>
      </c>
      <c r="D37" s="399">
        <v>45594</v>
      </c>
      <c r="E37" s="737">
        <v>25</v>
      </c>
      <c r="F37" s="735" t="s">
        <v>89</v>
      </c>
      <c r="G37" s="737">
        <v>13141</v>
      </c>
      <c r="H37" s="737">
        <v>12879</v>
      </c>
      <c r="I37" s="735" t="s">
        <v>52</v>
      </c>
      <c r="J37" s="735" t="s">
        <v>7</v>
      </c>
      <c r="K37" s="737">
        <v>19</v>
      </c>
      <c r="L37" s="736">
        <v>45512</v>
      </c>
      <c r="M37" s="737">
        <v>12130</v>
      </c>
      <c r="N37" s="737">
        <v>11692</v>
      </c>
    </row>
    <row r="38" spans="1:14">
      <c r="A38" s="735" t="s">
        <v>344</v>
      </c>
      <c r="B38" s="735" t="s">
        <v>64</v>
      </c>
      <c r="C38" s="736">
        <v>45503</v>
      </c>
      <c r="D38" s="399">
        <v>45594</v>
      </c>
      <c r="E38" s="737">
        <v>25</v>
      </c>
      <c r="F38" s="735" t="s">
        <v>89</v>
      </c>
      <c r="G38" s="737">
        <v>13141</v>
      </c>
      <c r="H38" s="737">
        <v>12879</v>
      </c>
      <c r="I38" s="735" t="s">
        <v>52</v>
      </c>
      <c r="J38" s="735" t="s">
        <v>7</v>
      </c>
      <c r="K38" s="737">
        <v>23</v>
      </c>
      <c r="L38" s="736">
        <v>45519</v>
      </c>
      <c r="M38" s="737">
        <v>11585</v>
      </c>
      <c r="N38" s="737">
        <v>11541</v>
      </c>
    </row>
    <row r="39" spans="1:14">
      <c r="A39" s="735" t="s">
        <v>344</v>
      </c>
      <c r="B39" s="735" t="s">
        <v>65</v>
      </c>
      <c r="C39" s="736">
        <v>45505</v>
      </c>
      <c r="D39" s="399">
        <v>45596</v>
      </c>
      <c r="E39" s="737">
        <v>27</v>
      </c>
      <c r="F39" s="735" t="s">
        <v>89</v>
      </c>
      <c r="G39" s="737">
        <v>13292</v>
      </c>
      <c r="H39" s="737">
        <v>13077</v>
      </c>
      <c r="I39" s="735" t="s">
        <v>52</v>
      </c>
      <c r="J39" s="735" t="s">
        <v>7</v>
      </c>
      <c r="K39" s="737">
        <v>27</v>
      </c>
      <c r="L39" s="736">
        <v>45505</v>
      </c>
      <c r="M39" s="737">
        <v>13292</v>
      </c>
      <c r="N39" s="737">
        <v>13077</v>
      </c>
    </row>
    <row r="40" spans="1:14">
      <c r="A40" s="735" t="s">
        <v>344</v>
      </c>
      <c r="B40" s="735" t="s">
        <v>65</v>
      </c>
      <c r="C40" s="736">
        <v>45505</v>
      </c>
      <c r="D40" s="399">
        <v>45596</v>
      </c>
      <c r="E40" s="737">
        <v>27</v>
      </c>
      <c r="F40" s="735" t="s">
        <v>89</v>
      </c>
      <c r="G40" s="737">
        <v>13292</v>
      </c>
      <c r="H40" s="737">
        <v>13077</v>
      </c>
      <c r="I40" s="735" t="s">
        <v>52</v>
      </c>
      <c r="J40" s="735" t="s">
        <v>7</v>
      </c>
      <c r="K40" s="737">
        <v>24</v>
      </c>
      <c r="L40" s="736">
        <v>45519</v>
      </c>
      <c r="M40" s="737">
        <v>11612</v>
      </c>
      <c r="N40" s="737">
        <v>11541</v>
      </c>
    </row>
    <row r="41" spans="1:14">
      <c r="A41" s="735" t="s">
        <v>344</v>
      </c>
      <c r="B41" s="735" t="s">
        <v>65</v>
      </c>
      <c r="C41" s="736">
        <v>45505</v>
      </c>
      <c r="D41" s="399">
        <v>45596</v>
      </c>
      <c r="E41" s="737">
        <v>27</v>
      </c>
      <c r="F41" s="735" t="s">
        <v>89</v>
      </c>
      <c r="G41" s="737">
        <v>13292</v>
      </c>
      <c r="H41" s="737">
        <v>13077</v>
      </c>
      <c r="I41" s="735" t="s">
        <v>52</v>
      </c>
      <c r="J41" s="735" t="s">
        <v>7</v>
      </c>
      <c r="K41" s="737">
        <v>24</v>
      </c>
      <c r="L41" s="736">
        <v>45510</v>
      </c>
      <c r="M41" s="737">
        <v>12920</v>
      </c>
      <c r="N41" s="737">
        <v>12768</v>
      </c>
    </row>
    <row r="42" spans="1:14">
      <c r="A42" s="735" t="s">
        <v>344</v>
      </c>
      <c r="B42" s="735" t="s">
        <v>65</v>
      </c>
      <c r="C42" s="736">
        <v>45505</v>
      </c>
      <c r="D42" s="399">
        <v>45596</v>
      </c>
      <c r="E42" s="737">
        <v>27</v>
      </c>
      <c r="F42" s="735" t="s">
        <v>89</v>
      </c>
      <c r="G42" s="737">
        <v>13292</v>
      </c>
      <c r="H42" s="737">
        <v>13077</v>
      </c>
      <c r="I42" s="735" t="s">
        <v>52</v>
      </c>
      <c r="J42" s="735" t="s">
        <v>7</v>
      </c>
      <c r="K42" s="737">
        <v>22</v>
      </c>
      <c r="L42" s="736">
        <v>45512</v>
      </c>
      <c r="M42" s="737">
        <v>12130</v>
      </c>
      <c r="N42" s="737">
        <v>11692</v>
      </c>
    </row>
    <row r="43" spans="1:14">
      <c r="A43" s="735" t="s">
        <v>344</v>
      </c>
      <c r="B43" s="735" t="s">
        <v>66</v>
      </c>
      <c r="C43" s="736">
        <v>45505</v>
      </c>
      <c r="D43" s="399">
        <v>45596</v>
      </c>
      <c r="E43" s="737">
        <v>18</v>
      </c>
      <c r="F43" s="735" t="s">
        <v>89</v>
      </c>
      <c r="G43" s="737">
        <v>13292</v>
      </c>
      <c r="H43" s="737">
        <v>13077</v>
      </c>
      <c r="I43" s="735" t="s">
        <v>52</v>
      </c>
      <c r="J43" s="735" t="s">
        <v>7</v>
      </c>
      <c r="K43" s="737">
        <v>18</v>
      </c>
      <c r="L43" s="736">
        <v>45505</v>
      </c>
      <c r="M43" s="737">
        <v>13292</v>
      </c>
      <c r="N43" s="737">
        <v>13077</v>
      </c>
    </row>
    <row r="44" spans="1:14">
      <c r="A44" s="735" t="s">
        <v>344</v>
      </c>
      <c r="B44" s="735" t="s">
        <v>66</v>
      </c>
      <c r="C44" s="736">
        <v>45505</v>
      </c>
      <c r="D44" s="399">
        <v>45596</v>
      </c>
      <c r="E44" s="737">
        <v>18</v>
      </c>
      <c r="F44" s="735" t="s">
        <v>89</v>
      </c>
      <c r="G44" s="737">
        <v>13292</v>
      </c>
      <c r="H44" s="737">
        <v>13077</v>
      </c>
      <c r="I44" s="735" t="s">
        <v>52</v>
      </c>
      <c r="J44" s="735" t="s">
        <v>7</v>
      </c>
      <c r="K44" s="737">
        <v>17</v>
      </c>
      <c r="L44" s="736">
        <v>45519</v>
      </c>
      <c r="M44" s="737">
        <v>11585</v>
      </c>
      <c r="N44" s="737">
        <v>11541</v>
      </c>
    </row>
    <row r="45" spans="1:14">
      <c r="A45" s="735" t="s">
        <v>344</v>
      </c>
      <c r="B45" s="735" t="s">
        <v>66</v>
      </c>
      <c r="C45" s="736">
        <v>45505</v>
      </c>
      <c r="D45" s="399">
        <v>45596</v>
      </c>
      <c r="E45" s="737">
        <v>18</v>
      </c>
      <c r="F45" s="735" t="s">
        <v>89</v>
      </c>
      <c r="G45" s="737">
        <v>13292</v>
      </c>
      <c r="H45" s="737">
        <v>13077</v>
      </c>
      <c r="I45" s="735" t="s">
        <v>52</v>
      </c>
      <c r="J45" s="735" t="s">
        <v>7</v>
      </c>
      <c r="K45" s="737">
        <v>21</v>
      </c>
      <c r="L45" s="736">
        <v>45510</v>
      </c>
      <c r="M45" s="737">
        <v>12920</v>
      </c>
      <c r="N45" s="737">
        <v>12768</v>
      </c>
    </row>
    <row r="46" spans="1:14">
      <c r="A46" s="735" t="s">
        <v>344</v>
      </c>
      <c r="B46" s="735" t="s">
        <v>66</v>
      </c>
      <c r="C46" s="736">
        <v>45505</v>
      </c>
      <c r="D46" s="399">
        <v>45596</v>
      </c>
      <c r="E46" s="737">
        <v>18</v>
      </c>
      <c r="F46" s="735" t="s">
        <v>89</v>
      </c>
      <c r="G46" s="737">
        <v>13292</v>
      </c>
      <c r="H46" s="737">
        <v>13077</v>
      </c>
      <c r="I46" s="735" t="s">
        <v>52</v>
      </c>
      <c r="J46" s="735" t="s">
        <v>7</v>
      </c>
      <c r="K46" s="737">
        <v>17</v>
      </c>
      <c r="L46" s="736">
        <v>45512</v>
      </c>
      <c r="M46" s="737">
        <v>12130</v>
      </c>
      <c r="N46" s="737">
        <v>11692</v>
      </c>
    </row>
    <row r="47" spans="1:14">
      <c r="A47" s="735" t="s">
        <v>344</v>
      </c>
      <c r="B47" s="735" t="s">
        <v>67</v>
      </c>
      <c r="C47" s="736">
        <v>45510</v>
      </c>
      <c r="D47" s="399">
        <v>45601</v>
      </c>
      <c r="E47" s="737">
        <v>34</v>
      </c>
      <c r="F47" s="735" t="s">
        <v>89</v>
      </c>
      <c r="G47" s="737">
        <v>12805</v>
      </c>
      <c r="H47" s="737">
        <v>12930</v>
      </c>
      <c r="I47" s="735" t="s">
        <v>68</v>
      </c>
      <c r="J47" s="735" t="s">
        <v>7</v>
      </c>
      <c r="K47" s="737">
        <v>29</v>
      </c>
      <c r="L47" s="736">
        <v>45516</v>
      </c>
      <c r="M47" s="737">
        <v>12041</v>
      </c>
      <c r="N47" s="737">
        <v>12166</v>
      </c>
    </row>
    <row r="48" spans="1:14">
      <c r="A48" s="735" t="s">
        <v>344</v>
      </c>
      <c r="B48" s="735" t="s">
        <v>67</v>
      </c>
      <c r="C48" s="736">
        <v>45510</v>
      </c>
      <c r="D48" s="399">
        <v>45601</v>
      </c>
      <c r="E48" s="737">
        <v>34</v>
      </c>
      <c r="F48" s="735" t="s">
        <v>89</v>
      </c>
      <c r="G48" s="737">
        <v>12805</v>
      </c>
      <c r="H48" s="737">
        <v>12930</v>
      </c>
      <c r="I48" s="735" t="s">
        <v>68</v>
      </c>
      <c r="J48" s="735" t="s">
        <v>7</v>
      </c>
      <c r="K48" s="737">
        <v>34</v>
      </c>
      <c r="L48" s="736">
        <v>45510</v>
      </c>
      <c r="M48" s="737">
        <v>12805</v>
      </c>
      <c r="N48" s="737">
        <v>12930</v>
      </c>
    </row>
    <row r="49" spans="1:14">
      <c r="A49" s="735" t="s">
        <v>344</v>
      </c>
      <c r="B49" s="735" t="s">
        <v>69</v>
      </c>
      <c r="C49" s="736">
        <v>45510</v>
      </c>
      <c r="D49" s="399">
        <v>45601</v>
      </c>
      <c r="E49" s="737">
        <v>14</v>
      </c>
      <c r="F49" s="735" t="s">
        <v>89</v>
      </c>
      <c r="G49" s="737">
        <v>12768</v>
      </c>
      <c r="H49" s="737">
        <v>12920</v>
      </c>
      <c r="I49" s="735" t="s">
        <v>52</v>
      </c>
      <c r="J49" s="735" t="s">
        <v>7</v>
      </c>
      <c r="K49" s="737">
        <v>13</v>
      </c>
      <c r="L49" s="736">
        <v>45512</v>
      </c>
      <c r="M49" s="737">
        <v>12130</v>
      </c>
      <c r="N49" s="737">
        <v>11725</v>
      </c>
    </row>
    <row r="50" spans="1:14">
      <c r="A50" s="735" t="s">
        <v>344</v>
      </c>
      <c r="B50" s="735" t="s">
        <v>69</v>
      </c>
      <c r="C50" s="736">
        <v>45510</v>
      </c>
      <c r="D50" s="399">
        <v>45601</v>
      </c>
      <c r="E50" s="737">
        <v>14</v>
      </c>
      <c r="F50" s="735" t="s">
        <v>89</v>
      </c>
      <c r="G50" s="737">
        <v>12768</v>
      </c>
      <c r="H50" s="737">
        <v>12920</v>
      </c>
      <c r="I50" s="735" t="s">
        <v>52</v>
      </c>
      <c r="J50" s="735" t="s">
        <v>7</v>
      </c>
      <c r="K50" s="737">
        <v>14</v>
      </c>
      <c r="L50" s="736">
        <v>45510</v>
      </c>
      <c r="M50" s="737">
        <v>12768</v>
      </c>
      <c r="N50" s="737">
        <v>12920</v>
      </c>
    </row>
    <row r="51" spans="1:14">
      <c r="A51" s="735" t="s">
        <v>344</v>
      </c>
      <c r="B51" s="735" t="s">
        <v>69</v>
      </c>
      <c r="C51" s="736">
        <v>45510</v>
      </c>
      <c r="D51" s="399">
        <v>45601</v>
      </c>
      <c r="E51" s="737">
        <v>14</v>
      </c>
      <c r="F51" s="735" t="s">
        <v>89</v>
      </c>
      <c r="G51" s="737">
        <v>12768</v>
      </c>
      <c r="H51" s="737">
        <v>12920</v>
      </c>
      <c r="I51" s="735" t="s">
        <v>52</v>
      </c>
      <c r="J51" s="735" t="s">
        <v>7</v>
      </c>
      <c r="K51" s="737">
        <v>14</v>
      </c>
      <c r="L51" s="736">
        <v>45519</v>
      </c>
      <c r="M51" s="737">
        <v>11585</v>
      </c>
      <c r="N51" s="737">
        <v>11541</v>
      </c>
    </row>
    <row r="52" spans="1:14">
      <c r="A52" s="735" t="s">
        <v>344</v>
      </c>
      <c r="B52" s="735" t="s">
        <v>70</v>
      </c>
      <c r="C52" s="736">
        <v>45510</v>
      </c>
      <c r="D52" s="399">
        <v>45601</v>
      </c>
      <c r="E52" s="737">
        <v>16</v>
      </c>
      <c r="F52" s="735" t="s">
        <v>89</v>
      </c>
      <c r="G52" s="737">
        <v>12768</v>
      </c>
      <c r="H52" s="737">
        <v>12920</v>
      </c>
      <c r="I52" s="735" t="s">
        <v>52</v>
      </c>
      <c r="J52" s="735" t="s">
        <v>7</v>
      </c>
      <c r="K52" s="737">
        <v>13</v>
      </c>
      <c r="L52" s="736">
        <v>45512</v>
      </c>
      <c r="M52" s="737">
        <v>12130</v>
      </c>
      <c r="N52" s="737">
        <v>11725</v>
      </c>
    </row>
    <row r="53" spans="1:14">
      <c r="A53" s="735" t="s">
        <v>344</v>
      </c>
      <c r="B53" s="735" t="s">
        <v>70</v>
      </c>
      <c r="C53" s="736">
        <v>45510</v>
      </c>
      <c r="D53" s="399">
        <v>45601</v>
      </c>
      <c r="E53" s="737">
        <v>16</v>
      </c>
      <c r="F53" s="735" t="s">
        <v>89</v>
      </c>
      <c r="G53" s="737">
        <v>12768</v>
      </c>
      <c r="H53" s="737">
        <v>12920</v>
      </c>
      <c r="I53" s="735" t="s">
        <v>52</v>
      </c>
      <c r="J53" s="735" t="s">
        <v>7</v>
      </c>
      <c r="K53" s="737">
        <v>15</v>
      </c>
      <c r="L53" s="736">
        <v>45519</v>
      </c>
      <c r="M53" s="737">
        <v>11585</v>
      </c>
      <c r="N53" s="737">
        <v>11541</v>
      </c>
    </row>
    <row r="54" spans="1:14">
      <c r="A54" s="735" t="s">
        <v>344</v>
      </c>
      <c r="B54" s="735" t="s">
        <v>70</v>
      </c>
      <c r="C54" s="736">
        <v>45510</v>
      </c>
      <c r="D54" s="399">
        <v>45601</v>
      </c>
      <c r="E54" s="737">
        <v>16</v>
      </c>
      <c r="F54" s="735" t="s">
        <v>89</v>
      </c>
      <c r="G54" s="737">
        <v>12768</v>
      </c>
      <c r="H54" s="737">
        <v>12920</v>
      </c>
      <c r="I54" s="735" t="s">
        <v>52</v>
      </c>
      <c r="J54" s="735" t="s">
        <v>7</v>
      </c>
      <c r="K54" s="737">
        <v>16</v>
      </c>
      <c r="L54" s="736">
        <v>45510</v>
      </c>
      <c r="M54" s="737">
        <v>12768</v>
      </c>
      <c r="N54" s="737">
        <v>12920</v>
      </c>
    </row>
    <row r="55" spans="1:14">
      <c r="A55" s="735" t="s">
        <v>344</v>
      </c>
      <c r="B55" s="735" t="s">
        <v>71</v>
      </c>
      <c r="C55" s="736">
        <v>45516</v>
      </c>
      <c r="D55" s="399">
        <v>45607</v>
      </c>
      <c r="E55" s="737">
        <v>24</v>
      </c>
      <c r="F55" s="735" t="s">
        <v>89</v>
      </c>
      <c r="G55" s="737">
        <v>12200</v>
      </c>
      <c r="H55" s="737">
        <v>12041</v>
      </c>
      <c r="I55" s="735" t="s">
        <v>52</v>
      </c>
      <c r="J55" s="735" t="s">
        <v>7</v>
      </c>
      <c r="K55" s="737">
        <v>24</v>
      </c>
      <c r="L55" s="736">
        <v>45516</v>
      </c>
      <c r="M55" s="737">
        <v>12200</v>
      </c>
      <c r="N55" s="737">
        <v>12041</v>
      </c>
    </row>
  </sheetData>
  <sortState xmlns:xlrd2="http://schemas.microsoft.com/office/spreadsheetml/2017/richdata2" ref="A2:N56">
    <sortCondition ref="B2:B56"/>
    <sortCondition ref="C2:C56"/>
    <sortCondition ref="D2:D56"/>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Jamie Chelberg</dc:creator>
  <cp:keywords/>
  <dc:description/>
  <cp:lastModifiedBy>Ehlo, Chase A</cp:lastModifiedBy>
  <cp:revision/>
  <dcterms:created xsi:type="dcterms:W3CDTF">2023-10-16T14:54:14Z</dcterms:created>
  <dcterms:modified xsi:type="dcterms:W3CDTF">2024-08-23T15:18:10Z</dcterms:modified>
  <cp:category/>
  <cp:contentStatus/>
</cp:coreProperties>
</file>