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aha Zeki\Desktop\BR2016\trunk\Mechanical\Impact Attenuator\"/>
    </mc:Choice>
  </mc:AlternateContent>
  <bookViews>
    <workbookView xWindow="0" yWindow="0" windowWidth="14380" windowHeight="4420" activeTab="1"/>
  </bookViews>
  <sheets>
    <sheet name="Material" sheetId="1" r:id="rId1"/>
    <sheet name="Calculations" sheetId="2" r:id="rId2"/>
  </sheets>
  <definedNames>
    <definedName name="Angular_Crush_P_coefficient">Calculations!$B$42</definedName>
    <definedName name="Car_Mass">Calculations!$B$2</definedName>
    <definedName name="Crash_Angle">Calculations!$B$41</definedName>
    <definedName name="Crash_Velocity">Calculations!$B$4</definedName>
    <definedName name="Crush_Area">Calculations!$B$20</definedName>
    <definedName name="Crush_P_coefficient__10_m_s">Calculations!#REF!</definedName>
    <definedName name="Crush_P_coefficient__7_m_s">Calculations!$B$36</definedName>
    <definedName name="Driver_Mass">Calculations!$B$3</definedName>
    <definedName name="KE">Calculations!$B$17</definedName>
    <definedName name="Max_Acceleration">Calculations!$B$5</definedName>
    <definedName name="Max_Avg_Acceleration">Calculations!$B$6</definedName>
    <definedName name="Max_Crush_P">Calculations!$B$10</definedName>
    <definedName name="Min_Crush_P">Calculations!$B$11</definedName>
    <definedName name="Min_Crush_Stroke">Calculations!$B$7</definedName>
    <definedName name="Min_Crush_Stroke_Efficiency">Calculations!$B$12</definedName>
    <definedName name="Min_Crush_Stroke_w__Pmax">Calculations!$B$21</definedName>
    <definedName name="Min_Crush_Stroke_w__Pmin">Calculations!$B$22</definedName>
    <definedName name="Min_Dynamic_Crush_Stroke">Calculations!$B$38</definedName>
    <definedName name="Min_IA_Height">Calculations!$B$9</definedName>
    <definedName name="Min_IA_Width">Calculations!$B$8</definedName>
    <definedName name="Normal_Crash_Velocity__grip">Calculations!$B$43</definedName>
    <definedName name="Normal_Crash_Velocity__oversteer">Calculations!$B$50</definedName>
    <definedName name="Total_Mass">Calculations!$B$16</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57" i="2" l="1"/>
  <c r="B56" i="2"/>
  <c r="I55" i="2"/>
  <c r="B52" i="2"/>
  <c r="B53" i="2" s="1"/>
  <c r="B45" i="2"/>
  <c r="B49" i="2"/>
  <c r="B50" i="2"/>
  <c r="B43" i="2"/>
  <c r="B20" i="2" l="1"/>
  <c r="B26" i="2"/>
  <c r="B15" i="2"/>
  <c r="B16" i="2" s="1"/>
  <c r="B27" i="2" l="1"/>
  <c r="B51" i="2"/>
  <c r="B44" i="2"/>
  <c r="B46" i="2"/>
  <c r="B31" i="2"/>
  <c r="B30" i="2"/>
  <c r="B17" i="2"/>
  <c r="B38" i="2" l="1"/>
  <c r="B39" i="2" s="1"/>
  <c r="B22" i="2"/>
  <c r="B29" i="2" s="1"/>
  <c r="B21" i="2"/>
  <c r="B23" i="2" s="1"/>
  <c r="B28" i="2" l="1"/>
</calcChain>
</file>

<file path=xl/sharedStrings.xml><?xml version="1.0" encoding="utf-8"?>
<sst xmlns="http://schemas.openxmlformats.org/spreadsheetml/2006/main" count="144" uniqueCount="101">
  <si>
    <t>Material</t>
  </si>
  <si>
    <t>PAMG-XR1-5.7-3/16-P-5052</t>
  </si>
  <si>
    <t>Vendor</t>
  </si>
  <si>
    <t>Plascore</t>
  </si>
  <si>
    <t>ID</t>
  </si>
  <si>
    <t>Rebranded As</t>
  </si>
  <si>
    <t>PACL-XR1-5.7-3/16-20-P-5052</t>
  </si>
  <si>
    <t>Properties</t>
  </si>
  <si>
    <t>Series:</t>
  </si>
  <si>
    <t>Alloy</t>
  </si>
  <si>
    <t>5052 Aluminum</t>
  </si>
  <si>
    <t>Corrosion Resistance</t>
  </si>
  <si>
    <t>Coated</t>
  </si>
  <si>
    <t>Density</t>
  </si>
  <si>
    <t>5.7 pcf (91.3 kg/m^3)</t>
  </si>
  <si>
    <t>Cell Size</t>
  </si>
  <si>
    <t>3/16 in (4.76mm)</t>
  </si>
  <si>
    <t>measured from edge to edge, perpendicular</t>
  </si>
  <si>
    <t>Perforated</t>
  </si>
  <si>
    <t>Yes</t>
  </si>
  <si>
    <t>PAMG Aerospace Grade</t>
  </si>
  <si>
    <t>(rebranded as PACL CrushLite)</t>
  </si>
  <si>
    <t>0.02 in (0.51 mm)</t>
  </si>
  <si>
    <t>Thickness</t>
  </si>
  <si>
    <t>Why this material?</t>
  </si>
  <si>
    <t>Aluminum</t>
  </si>
  <si>
    <t>best strength to weight; most cost-efficient compared to plastic or composite solutions</t>
  </si>
  <si>
    <t>best strenght to weight ratio for Aluminum honeycomb, only second to 5056, but much cheaper than 5056</t>
  </si>
  <si>
    <t>5.7 pcf, 3/16 in, .02</t>
  </si>
  <si>
    <t>most widely and readily available and cheapest that still satisfies the constraints</t>
  </si>
  <si>
    <t>New Impact Attenuator Reference</t>
  </si>
  <si>
    <t>Precrushed</t>
  </si>
  <si>
    <t>to eliminate peak loads at the front crush zone</t>
  </si>
  <si>
    <t>Car Mass</t>
  </si>
  <si>
    <t>kg</t>
  </si>
  <si>
    <t>Driver Mass</t>
  </si>
  <si>
    <t>lbs</t>
  </si>
  <si>
    <t>This is in the rules</t>
  </si>
  <si>
    <t>m/s</t>
  </si>
  <si>
    <t>Independent Variables</t>
  </si>
  <si>
    <t>Dependent Variables</t>
  </si>
  <si>
    <t>Crash Angle</t>
  </si>
  <si>
    <t>KE</t>
  </si>
  <si>
    <t>Total Mass</t>
  </si>
  <si>
    <t>Rounded to the nearest 100 lbs, per the rules</t>
  </si>
  <si>
    <t>Total Mass (lbs)</t>
  </si>
  <si>
    <t>Crash Velocity</t>
  </si>
  <si>
    <t>J</t>
  </si>
  <si>
    <t>Max Acceleration</t>
  </si>
  <si>
    <t>g</t>
  </si>
  <si>
    <t>Max Avg Acceleration</t>
  </si>
  <si>
    <t>m</t>
  </si>
  <si>
    <t>Min Crush Stroke</t>
  </si>
  <si>
    <t>Min IA Width</t>
  </si>
  <si>
    <t>Min IA Height</t>
  </si>
  <si>
    <t>Pa</t>
  </si>
  <si>
    <t>Supplied by Plascore</t>
  </si>
  <si>
    <t>Quoting Vf^2 = Vi^2 + 2 * a * s</t>
  </si>
  <si>
    <t>Max Crush P</t>
  </si>
  <si>
    <t>Min Crush P</t>
  </si>
  <si>
    <t>m^2</t>
  </si>
  <si>
    <t>Crush Area</t>
  </si>
  <si>
    <t>as mandated by the rules</t>
  </si>
  <si>
    <t>Quoting KE =  F * s ; F = P * A ; Pmin and Pmax are Plascore values</t>
  </si>
  <si>
    <t>Min IA Length</t>
  </si>
  <si>
    <t>Min Crush Stroke Efficiency</t>
  </si>
  <si>
    <t>Sanity Check</t>
  </si>
  <si>
    <t>Max Crush Area</t>
  </si>
  <si>
    <t>The design crush stroke value is higher; average acceleration will be less than 20g</t>
  </si>
  <si>
    <t>The design crush area is lower; a force lower than m * 20g will be needed to compress</t>
  </si>
  <si>
    <t>Min Crush Stroke w/ Pmax</t>
  </si>
  <si>
    <t>Min Crush Stroke w/ Pmin</t>
  </si>
  <si>
    <t>Min Energy Absorbed</t>
  </si>
  <si>
    <t>Min Crush Force</t>
  </si>
  <si>
    <t>Quoting F = m * a ; F = P * A</t>
  </si>
  <si>
    <t>Max Crush Force</t>
  </si>
  <si>
    <t>N</t>
  </si>
  <si>
    <t>Above 7350 J as stated by the FSAE</t>
  </si>
  <si>
    <t xml:space="preserve">This might be a problem if we want to collect data from Instron - it does not register data after 50 kN I think, but then there is not much we can do, since F is directly proportional to Area, and we can not reduce the area per the rules. </t>
  </si>
  <si>
    <t>Dynamicity and Angularity of the Impact</t>
  </si>
  <si>
    <t>fig 2, pg 5 of Hew Web</t>
  </si>
  <si>
    <t>Crush P coefficient (7 m/s)</t>
  </si>
  <si>
    <t>Min Dynamic Crush Stroke</t>
  </si>
  <si>
    <t>at 7 m/s</t>
  </si>
  <si>
    <t>As the impact velocity increases, the crush P coefficient increases, up to about 1.1 at 10 m/s, after which it continues to increase at a marginal rate.</t>
  </si>
  <si>
    <t>Min Dynamic IA Length</t>
  </si>
  <si>
    <t>Lower than the min static IA length</t>
  </si>
  <si>
    <t>degrees</t>
  </si>
  <si>
    <t>case where the wheels and the car point in the same direction</t>
  </si>
  <si>
    <t>case where the wheels point in the direction of the load path, but vehicle travels at 30 degrees wrt the wheels (oversteer)</t>
  </si>
  <si>
    <t>Normal Crash Velocity (grip)</t>
  </si>
  <si>
    <t>Angular Crush P coefficient</t>
  </si>
  <si>
    <t>Min Dynamic Crush Stroke w/ Pmin</t>
  </si>
  <si>
    <t>Up to 20 degrees, linear decrease in the crush strength proportional to the change in the angle between the load path and the normal vector of the front plane of the IA (1% decrease for every degree). After 20 degrees, 2% decrease after every degree. Car is not expected to hit a wall head-on at any angle greater than 20 degrees.
Quoting Theta = arccos(L / R), where L is the wheelbase of the car and R is the turning radius for a rough estimate of centripetal acceleration. V^2 / R = 7^2 / 4.5 = around 1.1g. Assuming the driver is using the brakes if the impact is imminent, the traction circle does not premit cornering with over 20 degrees of steering input without breakaway. As a result, impacts over 20 degrees are not expected.</t>
  </si>
  <si>
    <t>Primary Calculations</t>
  </si>
  <si>
    <t>Precrushed Section Length</t>
  </si>
  <si>
    <t>fig 3, pg 6 of Hex Web</t>
  </si>
  <si>
    <t>pg 11 of Hex Web</t>
  </si>
  <si>
    <t>Total Proposed IA Length</t>
  </si>
  <si>
    <t>in</t>
  </si>
  <si>
    <t>Normal Crash Velocity (oversteer)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</si>
</sst>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
    <numFmt numFmtId="165" formatCode="0.00000"/>
  </numFmts>
  <fonts count="4" x14ac:knownFonts="1">
    <font>
      <sz val="11"/>
      <color theme="1"/>
      <name val="Calibri"/>
      <family val="2"/>
      <scheme val="minor"/>
    </font>
    <font>
      <b/>
      <sz val="11"/>
      <color theme="1"/>
      <name val="Calibri"/>
      <family val="2"/>
      <charset val="162"/>
      <scheme val="minor"/>
    </font>
    <font>
      <b/>
      <u/>
      <sz val="12"/>
      <color theme="1"/>
      <name val="Calibri"/>
      <family val="2"/>
      <charset val="162"/>
      <scheme val="minor"/>
    </font>
    <font>
      <b/>
      <sz val="12"/>
      <color theme="1"/>
      <name val="Calibri"/>
      <family val="2"/>
      <charset val="16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horizontal="left"/>
    </xf>
    <xf numFmtId="0" fontId="1" fillId="0" borderId="0" xfId="0" applyFont="1"/>
    <xf numFmtId="0" fontId="0" fillId="2" borderId="0" xfId="0" applyFill="1"/>
    <xf numFmtId="0" fontId="0" fillId="0" borderId="0" xfId="0" applyAlignment="1">
      <alignment vertical="top" wrapText="1"/>
    </xf>
    <xf numFmtId="0" fontId="1" fillId="2" borderId="0" xfId="0" applyFont="1" applyFill="1"/>
    <xf numFmtId="2" fontId="0" fillId="0" borderId="0" xfId="0" applyNumberFormat="1"/>
    <xf numFmtId="2" fontId="0" fillId="2" borderId="0" xfId="0" applyNumberFormat="1" applyFill="1"/>
    <xf numFmtId="164" fontId="0" fillId="0" borderId="0" xfId="0" applyNumberFormat="1"/>
    <xf numFmtId="165" fontId="0" fillId="0" borderId="0" xfId="0" applyNumberFormat="1"/>
    <xf numFmtId="165" fontId="0" fillId="2" borderId="0" xfId="0" applyNumberFormat="1" applyFill="1"/>
    <xf numFmtId="165" fontId="1" fillId="2" borderId="0" xfId="0" applyNumberFormat="1" applyFont="1" applyFill="1"/>
    <xf numFmtId="0" fontId="3" fillId="2" borderId="0" xfId="0" applyFont="1" applyFill="1"/>
    <xf numFmtId="165" fontId="3" fillId="2" borderId="0" xfId="0" applyNumberFormat="1" applyFont="1" applyFill="1"/>
    <xf numFmtId="0" fontId="2" fillId="0" borderId="0" xfId="0" applyFont="1" applyAlignment="1">
      <alignment horizontal="center"/>
    </xf>
    <xf numFmtId="0" fontId="0" fillId="0" borderId="0" xfId="0" applyAlignment="1">
      <alignment horizontal="left" wrapText="1"/>
    </xf>
    <xf numFmtId="0" fontId="0" fillId="0" borderId="0" xfId="0" applyAlignment="1">
      <alignment horizontal="left"/>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E27" sqref="E27"/>
    </sheetView>
  </sheetViews>
  <sheetFormatPr defaultRowHeight="14.5" x14ac:dyDescent="0.35"/>
  <cols>
    <col min="1" max="1" width="18.36328125" bestFit="1" customWidth="1"/>
    <col min="2" max="2" width="25.54296875" bestFit="1" customWidth="1"/>
  </cols>
  <sheetData>
    <row r="1" spans="1:3" ht="15.5" x14ac:dyDescent="0.35">
      <c r="A1" s="14" t="s">
        <v>30</v>
      </c>
      <c r="B1" s="14"/>
    </row>
    <row r="3" spans="1:3" x14ac:dyDescent="0.35">
      <c r="A3" s="2" t="s">
        <v>0</v>
      </c>
    </row>
    <row r="4" spans="1:3" x14ac:dyDescent="0.35">
      <c r="A4" t="s">
        <v>2</v>
      </c>
      <c r="B4" t="s">
        <v>3</v>
      </c>
    </row>
    <row r="5" spans="1:3" x14ac:dyDescent="0.35">
      <c r="A5" t="s">
        <v>4</v>
      </c>
      <c r="B5" t="s">
        <v>1</v>
      </c>
    </row>
    <row r="6" spans="1:3" x14ac:dyDescent="0.35">
      <c r="A6" t="s">
        <v>5</v>
      </c>
      <c r="B6" t="s">
        <v>6</v>
      </c>
    </row>
    <row r="8" spans="1:3" x14ac:dyDescent="0.35">
      <c r="A8" s="2" t="s">
        <v>7</v>
      </c>
    </row>
    <row r="9" spans="1:3" x14ac:dyDescent="0.35">
      <c r="A9" t="s">
        <v>8</v>
      </c>
      <c r="B9" t="s">
        <v>20</v>
      </c>
      <c r="C9" t="s">
        <v>21</v>
      </c>
    </row>
    <row r="10" spans="1:3" x14ac:dyDescent="0.35">
      <c r="A10" t="s">
        <v>9</v>
      </c>
      <c r="B10" t="s">
        <v>10</v>
      </c>
    </row>
    <row r="11" spans="1:3" x14ac:dyDescent="0.35">
      <c r="A11" t="s">
        <v>11</v>
      </c>
      <c r="B11" t="s">
        <v>12</v>
      </c>
    </row>
    <row r="12" spans="1:3" x14ac:dyDescent="0.35">
      <c r="A12" t="s">
        <v>13</v>
      </c>
      <c r="B12" t="s">
        <v>14</v>
      </c>
    </row>
    <row r="13" spans="1:3" x14ac:dyDescent="0.35">
      <c r="A13" t="s">
        <v>15</v>
      </c>
      <c r="B13" t="s">
        <v>16</v>
      </c>
      <c r="C13" t="s">
        <v>17</v>
      </c>
    </row>
    <row r="14" spans="1:3" x14ac:dyDescent="0.35">
      <c r="A14" t="s">
        <v>23</v>
      </c>
      <c r="B14" t="s">
        <v>22</v>
      </c>
    </row>
    <row r="15" spans="1:3" x14ac:dyDescent="0.35">
      <c r="A15" t="s">
        <v>18</v>
      </c>
      <c r="B15" t="s">
        <v>19</v>
      </c>
    </row>
    <row r="17" spans="1:2" x14ac:dyDescent="0.35">
      <c r="A17" s="2" t="s">
        <v>24</v>
      </c>
    </row>
    <row r="18" spans="1:2" x14ac:dyDescent="0.35">
      <c r="A18" s="1" t="s">
        <v>25</v>
      </c>
      <c r="B18" s="1" t="s">
        <v>26</v>
      </c>
    </row>
    <row r="19" spans="1:2" x14ac:dyDescent="0.35">
      <c r="A19" s="1">
        <v>5052</v>
      </c>
      <c r="B19" s="1" t="s">
        <v>27</v>
      </c>
    </row>
    <row r="20" spans="1:2" x14ac:dyDescent="0.35">
      <c r="A20" s="1" t="s">
        <v>28</v>
      </c>
      <c r="B20" s="1" t="s">
        <v>29</v>
      </c>
    </row>
    <row r="21" spans="1:2" x14ac:dyDescent="0.35">
      <c r="A21" s="1" t="s">
        <v>31</v>
      </c>
      <c r="B21" s="1" t="s">
        <v>32</v>
      </c>
    </row>
  </sheetData>
  <mergeCells count="1">
    <mergeCell ref="A1: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7"/>
  <sheetViews>
    <sheetView tabSelected="1" workbookViewId="0">
      <selection activeCell="H8" sqref="H8"/>
    </sheetView>
  </sheetViews>
  <sheetFormatPr defaultRowHeight="14.5" x14ac:dyDescent="0.35"/>
  <cols>
    <col min="1" max="1" width="35" bestFit="1" customWidth="1"/>
    <col min="2" max="2" width="10.36328125" bestFit="1" customWidth="1"/>
    <col min="4" max="4" width="7.6328125" bestFit="1" customWidth="1"/>
    <col min="5" max="5" width="12" customWidth="1"/>
  </cols>
  <sheetData>
    <row r="1" spans="1:8" x14ac:dyDescent="0.35">
      <c r="A1" s="2" t="s">
        <v>39</v>
      </c>
      <c r="B1" s="6"/>
    </row>
    <row r="2" spans="1:8" x14ac:dyDescent="0.35">
      <c r="A2" t="s">
        <v>33</v>
      </c>
      <c r="B2" s="6">
        <v>230</v>
      </c>
      <c r="C2" t="s">
        <v>34</v>
      </c>
    </row>
    <row r="3" spans="1:8" x14ac:dyDescent="0.35">
      <c r="A3" t="s">
        <v>35</v>
      </c>
      <c r="B3" s="6">
        <v>80</v>
      </c>
      <c r="C3" t="s">
        <v>34</v>
      </c>
      <c r="D3" s="16" t="s">
        <v>37</v>
      </c>
      <c r="E3" s="16"/>
    </row>
    <row r="4" spans="1:8" x14ac:dyDescent="0.35">
      <c r="A4" t="s">
        <v>46</v>
      </c>
      <c r="B4" s="6">
        <v>7</v>
      </c>
      <c r="C4" t="s">
        <v>38</v>
      </c>
      <c r="D4" s="16" t="s">
        <v>37</v>
      </c>
      <c r="E4" s="16"/>
    </row>
    <row r="5" spans="1:8" x14ac:dyDescent="0.35">
      <c r="A5" t="s">
        <v>48</v>
      </c>
      <c r="B5" s="6">
        <v>40</v>
      </c>
      <c r="C5" t="s">
        <v>49</v>
      </c>
    </row>
    <row r="6" spans="1:8" x14ac:dyDescent="0.35">
      <c r="A6" t="s">
        <v>50</v>
      </c>
      <c r="B6" s="6">
        <v>20</v>
      </c>
      <c r="C6" t="s">
        <v>49</v>
      </c>
    </row>
    <row r="7" spans="1:8" x14ac:dyDescent="0.35">
      <c r="A7" t="s">
        <v>52</v>
      </c>
      <c r="B7" s="6">
        <v>0.2</v>
      </c>
      <c r="C7" t="s">
        <v>51</v>
      </c>
      <c r="D7" s="19" t="s">
        <v>37</v>
      </c>
      <c r="E7" s="19"/>
    </row>
    <row r="8" spans="1:8" x14ac:dyDescent="0.35">
      <c r="A8" t="s">
        <v>53</v>
      </c>
      <c r="B8" s="6">
        <v>0.2</v>
      </c>
      <c r="C8" t="s">
        <v>51</v>
      </c>
      <c r="D8" s="19" t="s">
        <v>37</v>
      </c>
      <c r="E8" s="19"/>
    </row>
    <row r="9" spans="1:8" x14ac:dyDescent="0.35">
      <c r="A9" t="s">
        <v>54</v>
      </c>
      <c r="B9" s="6">
        <v>0.1</v>
      </c>
      <c r="C9" t="s">
        <v>51</v>
      </c>
      <c r="D9" s="19" t="s">
        <v>37</v>
      </c>
      <c r="E9" s="19"/>
    </row>
    <row r="10" spans="1:8" x14ac:dyDescent="0.35">
      <c r="A10" t="s">
        <v>58</v>
      </c>
      <c r="B10" s="6">
        <v>2844087</v>
      </c>
      <c r="C10" t="s">
        <v>55</v>
      </c>
      <c r="D10" s="18" t="s">
        <v>56</v>
      </c>
      <c r="E10" s="18"/>
      <c r="F10" s="18"/>
    </row>
    <row r="11" spans="1:8" x14ac:dyDescent="0.35">
      <c r="A11" t="s">
        <v>59</v>
      </c>
      <c r="B11" s="6">
        <v>2326981</v>
      </c>
      <c r="C11" t="s">
        <v>55</v>
      </c>
      <c r="D11" s="18" t="s">
        <v>56</v>
      </c>
      <c r="E11" s="18"/>
      <c r="F11" s="18"/>
    </row>
    <row r="12" spans="1:8" x14ac:dyDescent="0.35">
      <c r="A12" t="s">
        <v>65</v>
      </c>
      <c r="B12" s="6">
        <v>0.76</v>
      </c>
      <c r="D12" s="18" t="s">
        <v>56</v>
      </c>
      <c r="E12" s="18"/>
      <c r="F12" s="18"/>
    </row>
    <row r="13" spans="1:8" x14ac:dyDescent="0.35">
      <c r="B13" s="6"/>
    </row>
    <row r="14" spans="1:8" x14ac:dyDescent="0.35">
      <c r="A14" s="2" t="s">
        <v>40</v>
      </c>
      <c r="B14" s="6"/>
    </row>
    <row r="15" spans="1:8" x14ac:dyDescent="0.35">
      <c r="A15" t="s">
        <v>45</v>
      </c>
      <c r="B15" s="6">
        <f>_xlfn.CEILING.MATH(SUM(B2:B3)*2.20462/100)*100</f>
        <v>700</v>
      </c>
      <c r="C15" t="s">
        <v>36</v>
      </c>
      <c r="D15" s="16" t="s">
        <v>44</v>
      </c>
      <c r="E15" s="16"/>
      <c r="F15" s="16"/>
      <c r="G15" s="16"/>
      <c r="H15" s="16"/>
    </row>
    <row r="16" spans="1:8" x14ac:dyDescent="0.35">
      <c r="A16" t="s">
        <v>43</v>
      </c>
      <c r="B16" s="6">
        <f>B15/2.20462</f>
        <v>317.5150366049478</v>
      </c>
      <c r="C16" t="s">
        <v>34</v>
      </c>
    </row>
    <row r="17" spans="1:16" x14ac:dyDescent="0.35">
      <c r="A17" t="s">
        <v>42</v>
      </c>
      <c r="B17" s="6">
        <f>(1/2)*Total_Mass*Crash_Velocity^2</f>
        <v>7779.1183968212208</v>
      </c>
      <c r="C17" t="s">
        <v>47</v>
      </c>
    </row>
    <row r="18" spans="1:16" x14ac:dyDescent="0.35">
      <c r="B18" s="6"/>
    </row>
    <row r="19" spans="1:16" x14ac:dyDescent="0.35">
      <c r="A19" s="2" t="s">
        <v>94</v>
      </c>
      <c r="B19" s="6"/>
    </row>
    <row r="20" spans="1:16" x14ac:dyDescent="0.35">
      <c r="A20" s="3" t="s">
        <v>61</v>
      </c>
      <c r="B20" s="7">
        <f>Min_IA_Width*Min_IA_Height</f>
        <v>2.0000000000000004E-2</v>
      </c>
      <c r="C20" s="3" t="s">
        <v>60</v>
      </c>
      <c r="D20" s="16" t="s">
        <v>62</v>
      </c>
      <c r="E20" s="16"/>
      <c r="F20" s="16"/>
    </row>
    <row r="21" spans="1:16" x14ac:dyDescent="0.35">
      <c r="A21" t="s">
        <v>70</v>
      </c>
      <c r="B21" s="6">
        <f>KE/(Max_Crush_P*Crush_Area)</f>
        <v>0.13675950132364478</v>
      </c>
      <c r="C21" t="s">
        <v>51</v>
      </c>
      <c r="D21" s="16" t="s">
        <v>63</v>
      </c>
      <c r="E21" s="16"/>
      <c r="F21" s="16"/>
      <c r="G21" s="16"/>
      <c r="H21" s="16"/>
      <c r="I21" s="16"/>
      <c r="J21" s="16"/>
    </row>
    <row r="22" spans="1:16" x14ac:dyDescent="0.35">
      <c r="A22" t="s">
        <v>71</v>
      </c>
      <c r="B22" s="6">
        <f>KE/(Min_Crush_P*Crush_Area)</f>
        <v>0.16715044937670784</v>
      </c>
      <c r="C22" t="s">
        <v>51</v>
      </c>
    </row>
    <row r="23" spans="1:16" x14ac:dyDescent="0.35">
      <c r="A23" s="3" t="s">
        <v>64</v>
      </c>
      <c r="B23" s="10">
        <f>LARGE(B21:B22,1)/Min_Crush_Stroke_Efficiency</f>
        <v>0.21993480181145769</v>
      </c>
      <c r="C23" s="3" t="s">
        <v>51</v>
      </c>
    </row>
    <row r="24" spans="1:16" x14ac:dyDescent="0.35">
      <c r="B24" s="6"/>
    </row>
    <row r="25" spans="1:16" x14ac:dyDescent="0.35">
      <c r="A25" s="2" t="s">
        <v>66</v>
      </c>
      <c r="B25" s="6"/>
    </row>
    <row r="26" spans="1:16" x14ac:dyDescent="0.35">
      <c r="A26" t="s">
        <v>52</v>
      </c>
      <c r="B26" s="6">
        <f>Crash_Velocity^2/(2*Max_Avg_Acceleration*9.81)</f>
        <v>0.12487257900101936</v>
      </c>
      <c r="C26" t="s">
        <v>51</v>
      </c>
      <c r="D26" s="16" t="s">
        <v>57</v>
      </c>
      <c r="E26" s="16"/>
      <c r="F26" s="16"/>
      <c r="H26" t="s">
        <v>68</v>
      </c>
    </row>
    <row r="27" spans="1:16" x14ac:dyDescent="0.35">
      <c r="A27" t="s">
        <v>67</v>
      </c>
      <c r="B27" s="6">
        <f>(Total_Mass*Max_Avg_Acceleration*9.81)/Max_Crush_P</f>
        <v>2.1903848293631935E-2</v>
      </c>
      <c r="C27" t="s">
        <v>60</v>
      </c>
      <c r="D27" s="16" t="s">
        <v>74</v>
      </c>
      <c r="E27" s="16"/>
      <c r="F27" s="16"/>
      <c r="H27" t="s">
        <v>69</v>
      </c>
    </row>
    <row r="28" spans="1:16" x14ac:dyDescent="0.35">
      <c r="A28" t="s">
        <v>50</v>
      </c>
      <c r="B28" s="6">
        <f>Crash_Velocity^2/(2*Min_Crush_Stroke_w__Pmin*9.81)</f>
        <v>14.941339310382993</v>
      </c>
      <c r="C28" t="s">
        <v>49</v>
      </c>
    </row>
    <row r="29" spans="1:16" x14ac:dyDescent="0.35">
      <c r="A29" t="s">
        <v>72</v>
      </c>
      <c r="B29" s="6">
        <f>Min_Crush_Stroke_w__Pmin*Crush_Area*Min_Crush_P</f>
        <v>7779.1183968212217</v>
      </c>
      <c r="C29" t="s">
        <v>47</v>
      </c>
      <c r="H29" t="s">
        <v>77</v>
      </c>
    </row>
    <row r="30" spans="1:16" x14ac:dyDescent="0.35">
      <c r="A30" t="s">
        <v>73</v>
      </c>
      <c r="B30" s="6">
        <f>Min_Crush_P*Crush_Area</f>
        <v>46539.62000000001</v>
      </c>
      <c r="C30" t="s">
        <v>76</v>
      </c>
    </row>
    <row r="31" spans="1:16" ht="14.5" customHeight="1" x14ac:dyDescent="0.35">
      <c r="A31" t="s">
        <v>75</v>
      </c>
      <c r="B31" s="6">
        <f>Max_Crush_P*Crush_Area</f>
        <v>56881.740000000013</v>
      </c>
      <c r="C31" t="s">
        <v>76</v>
      </c>
      <c r="H31" s="15" t="s">
        <v>78</v>
      </c>
      <c r="I31" s="15"/>
      <c r="J31" s="15"/>
      <c r="K31" s="15"/>
      <c r="L31" s="15"/>
      <c r="M31" s="15"/>
      <c r="N31" s="15"/>
      <c r="O31" s="15"/>
      <c r="P31" s="15"/>
    </row>
    <row r="32" spans="1:16" x14ac:dyDescent="0.35">
      <c r="B32" s="6"/>
      <c r="H32" s="15"/>
      <c r="I32" s="15"/>
      <c r="J32" s="15"/>
      <c r="K32" s="15"/>
      <c r="L32" s="15"/>
      <c r="M32" s="15"/>
      <c r="N32" s="15"/>
      <c r="O32" s="15"/>
      <c r="P32" s="15"/>
    </row>
    <row r="33" spans="1:16" x14ac:dyDescent="0.35">
      <c r="B33" s="6"/>
      <c r="H33" s="15"/>
      <c r="I33" s="15"/>
      <c r="J33" s="15"/>
      <c r="K33" s="15"/>
      <c r="L33" s="15"/>
      <c r="M33" s="15"/>
      <c r="N33" s="15"/>
      <c r="O33" s="15"/>
      <c r="P33" s="15"/>
    </row>
    <row r="34" spans="1:16" x14ac:dyDescent="0.35">
      <c r="B34" s="6"/>
    </row>
    <row r="35" spans="1:16" x14ac:dyDescent="0.35">
      <c r="A35" s="2" t="s">
        <v>79</v>
      </c>
      <c r="B35" s="6"/>
    </row>
    <row r="36" spans="1:16" x14ac:dyDescent="0.35">
      <c r="A36" t="s">
        <v>81</v>
      </c>
      <c r="B36" s="6">
        <v>1.06</v>
      </c>
      <c r="D36" s="16" t="s">
        <v>80</v>
      </c>
      <c r="E36" s="16"/>
      <c r="F36" s="16"/>
      <c r="H36" s="15" t="s">
        <v>84</v>
      </c>
      <c r="I36" s="15"/>
      <c r="J36" s="15"/>
      <c r="K36" s="15"/>
      <c r="L36" s="15"/>
      <c r="M36" s="15"/>
      <c r="N36" s="15"/>
      <c r="O36" s="15"/>
      <c r="P36" s="15"/>
    </row>
    <row r="37" spans="1:16" x14ac:dyDescent="0.35">
      <c r="B37" s="6"/>
      <c r="H37" s="15"/>
      <c r="I37" s="15"/>
      <c r="J37" s="15"/>
      <c r="K37" s="15"/>
      <c r="L37" s="15"/>
      <c r="M37" s="15"/>
      <c r="N37" s="15"/>
      <c r="O37" s="15"/>
      <c r="P37" s="15"/>
    </row>
    <row r="38" spans="1:16" x14ac:dyDescent="0.35">
      <c r="A38" t="s">
        <v>82</v>
      </c>
      <c r="B38" s="6">
        <f>KE/(Min_Crush_P*Crush_P_coefficient__7_m_s*Crush_Area)</f>
        <v>0.15768910318557339</v>
      </c>
      <c r="C38" t="s">
        <v>51</v>
      </c>
      <c r="D38" t="s">
        <v>83</v>
      </c>
    </row>
    <row r="39" spans="1:16" x14ac:dyDescent="0.35">
      <c r="A39" t="s">
        <v>85</v>
      </c>
      <c r="B39" s="6">
        <f>Min_Dynamic_Crush_Stroke/Min_Crush_Stroke_Efficiency</f>
        <v>0.20748566208628078</v>
      </c>
      <c r="C39" t="s">
        <v>51</v>
      </c>
      <c r="H39" t="s">
        <v>86</v>
      </c>
    </row>
    <row r="40" spans="1:16" x14ac:dyDescent="0.35">
      <c r="B40" s="6"/>
    </row>
    <row r="41" spans="1:16" ht="14.5" customHeight="1" x14ac:dyDescent="0.35">
      <c r="A41" t="s">
        <v>41</v>
      </c>
      <c r="B41" s="6">
        <v>20</v>
      </c>
      <c r="C41" t="s">
        <v>87</v>
      </c>
      <c r="H41" s="17" t="s">
        <v>93</v>
      </c>
      <c r="I41" s="17"/>
      <c r="J41" s="17"/>
      <c r="K41" s="17"/>
      <c r="L41" s="17"/>
      <c r="M41" s="17"/>
      <c r="N41" s="17"/>
      <c r="O41" s="17"/>
      <c r="P41" s="17"/>
    </row>
    <row r="42" spans="1:16" ht="14.5" customHeight="1" x14ac:dyDescent="0.35">
      <c r="A42" t="s">
        <v>91</v>
      </c>
      <c r="B42" s="6">
        <v>0.8</v>
      </c>
      <c r="D42" s="16" t="s">
        <v>96</v>
      </c>
      <c r="E42" s="16"/>
      <c r="F42" s="16"/>
      <c r="H42" s="17"/>
      <c r="I42" s="17"/>
      <c r="J42" s="17"/>
      <c r="K42" s="17"/>
      <c r="L42" s="17"/>
      <c r="M42" s="17"/>
      <c r="N42" s="17"/>
      <c r="O42" s="17"/>
      <c r="P42" s="17"/>
    </row>
    <row r="43" spans="1:16" x14ac:dyDescent="0.35">
      <c r="A43" t="s">
        <v>90</v>
      </c>
      <c r="B43" s="6">
        <f>Crash_Velocity*COS(Crash_Angle/180*PI())</f>
        <v>6.5778483455013586</v>
      </c>
      <c r="C43" t="s">
        <v>38</v>
      </c>
      <c r="D43" s="15" t="s">
        <v>88</v>
      </c>
      <c r="E43" s="15"/>
      <c r="F43" s="15"/>
      <c r="H43" s="17"/>
      <c r="I43" s="17"/>
      <c r="J43" s="17"/>
      <c r="K43" s="17"/>
      <c r="L43" s="17"/>
      <c r="M43" s="17"/>
      <c r="N43" s="17"/>
      <c r="O43" s="17"/>
      <c r="P43" s="17"/>
    </row>
    <row r="44" spans="1:16" x14ac:dyDescent="0.35">
      <c r="A44" t="s">
        <v>42</v>
      </c>
      <c r="B44" s="6">
        <f>(1/2)*Total_Mass*Normal_Crash_Velocity__grip^2</f>
        <v>6869.1344085353658</v>
      </c>
      <c r="C44" t="s">
        <v>47</v>
      </c>
      <c r="D44" s="15"/>
      <c r="E44" s="15"/>
      <c r="F44" s="15"/>
      <c r="H44" s="17"/>
      <c r="I44" s="17"/>
      <c r="J44" s="17"/>
      <c r="K44" s="17"/>
      <c r="L44" s="17"/>
      <c r="M44" s="17"/>
      <c r="N44" s="17"/>
      <c r="O44" s="17"/>
      <c r="P44" s="17"/>
    </row>
    <row r="45" spans="1:16" x14ac:dyDescent="0.35">
      <c r="A45" t="s">
        <v>92</v>
      </c>
      <c r="B45" s="6">
        <f>B44/(Angular_Crush_P_coefficient*Crush_P_coefficient__7_m_s*Crush_Area*Min_Crush_P)</f>
        <v>0.17405372776331068</v>
      </c>
      <c r="C45" t="s">
        <v>51</v>
      </c>
      <c r="H45" s="17"/>
      <c r="I45" s="17"/>
      <c r="J45" s="17"/>
      <c r="K45" s="17"/>
      <c r="L45" s="17"/>
      <c r="M45" s="17"/>
      <c r="N45" s="17"/>
      <c r="O45" s="17"/>
      <c r="P45" s="17"/>
    </row>
    <row r="46" spans="1:16" x14ac:dyDescent="0.35">
      <c r="A46" s="3" t="s">
        <v>85</v>
      </c>
      <c r="B46" s="10">
        <f>B45/Min_Crush_Stroke_Efficiency</f>
        <v>0.22901806284646142</v>
      </c>
      <c r="C46" s="3" t="s">
        <v>51</v>
      </c>
      <c r="H46" s="17"/>
      <c r="I46" s="17"/>
      <c r="J46" s="17"/>
      <c r="K46" s="17"/>
      <c r="L46" s="17"/>
      <c r="M46" s="17"/>
      <c r="N46" s="17"/>
      <c r="O46" s="17"/>
      <c r="P46" s="17"/>
    </row>
    <row r="47" spans="1:16" x14ac:dyDescent="0.35">
      <c r="B47" s="6"/>
      <c r="H47" s="17"/>
      <c r="I47" s="17"/>
      <c r="J47" s="17"/>
      <c r="K47" s="17"/>
      <c r="L47" s="17"/>
      <c r="M47" s="17"/>
      <c r="N47" s="17"/>
      <c r="O47" s="17"/>
      <c r="P47" s="17"/>
    </row>
    <row r="48" spans="1:16" x14ac:dyDescent="0.35">
      <c r="A48" t="s">
        <v>41</v>
      </c>
      <c r="B48" s="6">
        <v>20</v>
      </c>
      <c r="C48" t="s">
        <v>87</v>
      </c>
      <c r="H48" s="17"/>
      <c r="I48" s="17"/>
      <c r="J48" s="17"/>
      <c r="K48" s="17"/>
      <c r="L48" s="17"/>
      <c r="M48" s="17"/>
      <c r="N48" s="17"/>
      <c r="O48" s="17"/>
      <c r="P48" s="17"/>
    </row>
    <row r="49" spans="1:16" x14ac:dyDescent="0.35">
      <c r="A49" t="s">
        <v>91</v>
      </c>
      <c r="B49" s="6">
        <f>Angular_Crush_P_coefficient</f>
        <v>0.8</v>
      </c>
      <c r="D49" s="16" t="s">
        <v>96</v>
      </c>
      <c r="E49" s="16"/>
      <c r="F49" s="16"/>
      <c r="H49" s="17"/>
      <c r="I49" s="17"/>
      <c r="J49" s="17"/>
      <c r="K49" s="17"/>
      <c r="L49" s="17"/>
      <c r="M49" s="17"/>
      <c r="N49" s="17"/>
      <c r="O49" s="17"/>
      <c r="P49" s="17"/>
    </row>
    <row r="50" spans="1:16" ht="14.5" customHeight="1" x14ac:dyDescent="0.35">
      <c r="A50" t="s">
        <v>100</v>
      </c>
      <c r="B50" s="6">
        <f>Crash_Velocity</f>
        <v>7</v>
      </c>
      <c r="C50" t="s">
        <v>38</v>
      </c>
      <c r="D50" s="15" t="s">
        <v>89</v>
      </c>
      <c r="E50" s="15"/>
      <c r="F50" s="15"/>
      <c r="H50" s="17"/>
      <c r="I50" s="17"/>
      <c r="J50" s="17"/>
      <c r="K50" s="17"/>
      <c r="L50" s="17"/>
      <c r="M50" s="17"/>
      <c r="N50" s="17"/>
      <c r="O50" s="17"/>
      <c r="P50" s="17"/>
    </row>
    <row r="51" spans="1:16" ht="14.5" customHeight="1" x14ac:dyDescent="0.35">
      <c r="A51" t="s">
        <v>42</v>
      </c>
      <c r="B51" s="6">
        <f>(1/2)*Total_Mass*Normal_Crash_Velocity__oversteer^2</f>
        <v>7779.1183968212208</v>
      </c>
      <c r="C51" t="s">
        <v>47</v>
      </c>
      <c r="D51" s="15"/>
      <c r="E51" s="15"/>
      <c r="F51" s="15"/>
      <c r="H51" s="4"/>
      <c r="I51" s="4"/>
      <c r="J51" s="4"/>
      <c r="K51" s="4"/>
      <c r="L51" s="4"/>
      <c r="M51" s="4"/>
      <c r="N51" s="4"/>
      <c r="O51" s="4"/>
      <c r="P51" s="4"/>
    </row>
    <row r="52" spans="1:16" x14ac:dyDescent="0.35">
      <c r="A52" t="s">
        <v>92</v>
      </c>
      <c r="B52" s="6">
        <f>B51/(Angular_Crush_P_coefficient*Crush_Area*Crush_P_coefficient__7_m_s*Min_Crush_P)</f>
        <v>0.19711137898196676</v>
      </c>
      <c r="C52" t="s">
        <v>51</v>
      </c>
      <c r="D52" s="15"/>
      <c r="E52" s="15"/>
      <c r="F52" s="15"/>
      <c r="H52" s="4"/>
      <c r="I52" s="4"/>
      <c r="J52" s="4"/>
      <c r="K52" s="4"/>
      <c r="L52" s="4"/>
      <c r="M52" s="4"/>
      <c r="N52" s="4"/>
      <c r="O52" s="4"/>
      <c r="P52" s="4"/>
    </row>
    <row r="53" spans="1:16" x14ac:dyDescent="0.35">
      <c r="A53" s="5" t="s">
        <v>85</v>
      </c>
      <c r="B53" s="11">
        <f>B52/Min_Crush_Stroke_Efficiency</f>
        <v>0.25935707760785098</v>
      </c>
      <c r="C53" s="5" t="s">
        <v>51</v>
      </c>
      <c r="D53" s="15"/>
      <c r="E53" s="15"/>
      <c r="F53" s="15"/>
    </row>
    <row r="54" spans="1:16" x14ac:dyDescent="0.35">
      <c r="B54" s="6"/>
    </row>
    <row r="55" spans="1:16" x14ac:dyDescent="0.35">
      <c r="A55" t="s">
        <v>95</v>
      </c>
      <c r="B55" s="9">
        <v>9.5250000000000005E-3</v>
      </c>
      <c r="C55" t="s">
        <v>51</v>
      </c>
      <c r="D55" s="16" t="s">
        <v>97</v>
      </c>
      <c r="E55" s="16"/>
      <c r="F55" s="16"/>
      <c r="I55" s="8">
        <f>3/8*2.54</f>
        <v>0.95250000000000001</v>
      </c>
    </row>
    <row r="56" spans="1:16" ht="15.5" x14ac:dyDescent="0.35">
      <c r="A56" s="12" t="s">
        <v>98</v>
      </c>
      <c r="B56" s="13">
        <f>B53+B55</f>
        <v>0.26888207760785099</v>
      </c>
      <c r="C56" s="12" t="s">
        <v>51</v>
      </c>
    </row>
    <row r="57" spans="1:16" ht="15.5" x14ac:dyDescent="0.35">
      <c r="A57" s="12"/>
      <c r="B57" s="12">
        <f>B56/0.0254</f>
        <v>10.585908567238228</v>
      </c>
      <c r="C57" s="12" t="s">
        <v>99</v>
      </c>
    </row>
  </sheetData>
  <mergeCells count="22">
    <mergeCell ref="D50:F53"/>
    <mergeCell ref="H41:P50"/>
    <mergeCell ref="D55:F55"/>
    <mergeCell ref="D4:E4"/>
    <mergeCell ref="D3:E3"/>
    <mergeCell ref="D36:F36"/>
    <mergeCell ref="D42:F42"/>
    <mergeCell ref="D49:F49"/>
    <mergeCell ref="D15:H15"/>
    <mergeCell ref="D12:F12"/>
    <mergeCell ref="D10:F10"/>
    <mergeCell ref="D11:F11"/>
    <mergeCell ref="D9:E9"/>
    <mergeCell ref="D7:E7"/>
    <mergeCell ref="D8:E8"/>
    <mergeCell ref="D43:F44"/>
    <mergeCell ref="H36:P37"/>
    <mergeCell ref="D26:F26"/>
    <mergeCell ref="D27:F27"/>
    <mergeCell ref="D21:J21"/>
    <mergeCell ref="D20:F20"/>
    <mergeCell ref="H31:P33"/>
  </mergeCells>
  <pageMargins left="0.7" right="0.7" top="0.75" bottom="0.75" header="0.3" footer="0.3"/>
  <pageSetup orientation="portrait" r:id="rId1"/>
  <ignoredErrors>
    <ignoredError sqref="B15" formulaRange="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22</vt:i4>
      </vt:variant>
    </vt:vector>
  </HeadingPairs>
  <TitlesOfParts>
    <vt:vector size="24" baseType="lpstr">
      <vt:lpstr>Material</vt:lpstr>
      <vt:lpstr>Calculations</vt:lpstr>
      <vt:lpstr>Angular_Crush_P_coefficient</vt:lpstr>
      <vt:lpstr>Car_Mass</vt:lpstr>
      <vt:lpstr>Crash_Angle</vt:lpstr>
      <vt:lpstr>Crash_Velocity</vt:lpstr>
      <vt:lpstr>Crush_Area</vt:lpstr>
      <vt:lpstr>Crush_P_coefficient__7_m_s</vt:lpstr>
      <vt:lpstr>Driver_Mass</vt:lpstr>
      <vt:lpstr>KE</vt:lpstr>
      <vt:lpstr>Max_Acceleration</vt:lpstr>
      <vt:lpstr>Max_Avg_Acceleration</vt:lpstr>
      <vt:lpstr>Max_Crush_P</vt:lpstr>
      <vt:lpstr>Min_Crush_P</vt:lpstr>
      <vt:lpstr>Min_Crush_Stroke</vt:lpstr>
      <vt:lpstr>Min_Crush_Stroke_Efficiency</vt:lpstr>
      <vt:lpstr>Min_Crush_Stroke_w__Pmax</vt:lpstr>
      <vt:lpstr>Min_Crush_Stroke_w__Pmin</vt:lpstr>
      <vt:lpstr>Min_Dynamic_Crush_Stroke</vt:lpstr>
      <vt:lpstr>Min_IA_Height</vt:lpstr>
      <vt:lpstr>Min_IA_Width</vt:lpstr>
      <vt:lpstr>Normal_Crash_Velocity__grip</vt:lpstr>
      <vt:lpstr>Normal_Crash_Velocity__oversteer</vt:lpstr>
      <vt:lpstr>Total_Mass</vt:lpstr>
    </vt:vector>
  </TitlesOfParts>
  <Company>Yale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Taha Zeki Ramazanoglu</dc:creator>
  <cp:lastModifiedBy>Taha Zeki Ramazanoğlu</cp:lastModifiedBy>
  <dcterms:created xsi:type="dcterms:W3CDTF">2015-12-26T21:19:38Z</dcterms:created>
  <dcterms:modified xsi:type="dcterms:W3CDTF">2016-01-31T16:35:19Z</dcterms:modified>
</cp:coreProperties>
</file>