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DDom\Google Drive\excel-challenge\"/>
    </mc:Choice>
  </mc:AlternateContent>
  <xr:revisionPtr revIDLastSave="0" documentId="13_ncr:1_{35C4C8C5-0C25-43CF-896F-9B0C0AD5B72A}" xr6:coauthVersionLast="44" xr6:coauthVersionMax="44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  <sheet name="Pivot-Category" sheetId="4" r:id="rId2"/>
    <sheet name="Pivot-Sub-Category" sheetId="6" r:id="rId3"/>
    <sheet name="Pivot-Date" sheetId="7" r:id="rId4"/>
    <sheet name="Bonus" sheetId="10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10" l="1"/>
  <c r="C2" i="10"/>
  <c r="G2" i="10" s="1"/>
  <c r="B6" i="10"/>
  <c r="E13" i="10"/>
  <c r="F13" i="10" s="1"/>
  <c r="E12" i="10"/>
  <c r="F12" i="10" s="1"/>
  <c r="E11" i="10"/>
  <c r="F11" i="10" s="1"/>
  <c r="E10" i="10"/>
  <c r="F10" i="10" s="1"/>
  <c r="E9" i="10"/>
  <c r="F9" i="10" s="1"/>
  <c r="E8" i="10"/>
  <c r="F8" i="10" s="1"/>
  <c r="E7" i="10"/>
  <c r="F7" i="10" s="1"/>
  <c r="E6" i="10"/>
  <c r="E5" i="10"/>
  <c r="F5" i="10" s="1"/>
  <c r="E4" i="10"/>
  <c r="F4" i="10" s="1"/>
  <c r="E3" i="10"/>
  <c r="F3" i="10" s="1"/>
  <c r="D13" i="10"/>
  <c r="D12" i="10"/>
  <c r="D11" i="10"/>
  <c r="D10" i="10"/>
  <c r="D9" i="10"/>
  <c r="D8" i="10"/>
  <c r="D7" i="10"/>
  <c r="D6" i="10"/>
  <c r="D5" i="10"/>
  <c r="D4" i="10"/>
  <c r="D3" i="10"/>
  <c r="D2" i="10"/>
  <c r="H2" i="10" s="1"/>
  <c r="C13" i="10"/>
  <c r="C12" i="10"/>
  <c r="C11" i="10"/>
  <c r="C10" i="10"/>
  <c r="C9" i="10"/>
  <c r="C8" i="10"/>
  <c r="C7" i="10"/>
  <c r="C6" i="10"/>
  <c r="C5" i="10"/>
  <c r="C3" i="10"/>
  <c r="B12" i="10"/>
  <c r="B11" i="10"/>
  <c r="B10" i="10"/>
  <c r="B9" i="10"/>
  <c r="B8" i="10"/>
  <c r="B7" i="10"/>
  <c r="B5" i="10"/>
  <c r="B4" i="10"/>
  <c r="B3" i="10"/>
  <c r="F2" i="10"/>
  <c r="B13" i="10"/>
  <c r="E2" i="10"/>
  <c r="B2" i="10"/>
  <c r="F6" i="10" l="1"/>
  <c r="G13" i="10"/>
  <c r="H13" i="10"/>
  <c r="G12" i="10"/>
  <c r="H12" i="10"/>
  <c r="H11" i="10"/>
  <c r="G11" i="10"/>
  <c r="H10" i="10"/>
  <c r="G10" i="10"/>
  <c r="H9" i="10"/>
  <c r="G9" i="10"/>
  <c r="H8" i="10"/>
  <c r="G8" i="10"/>
  <c r="H7" i="10"/>
  <c r="G7" i="10"/>
  <c r="G6" i="10"/>
  <c r="H6" i="10"/>
  <c r="G5" i="10"/>
  <c r="H5" i="10"/>
  <c r="H4" i="10"/>
  <c r="G4" i="10"/>
  <c r="H3" i="10"/>
  <c r="G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0F7DD0-CA29-4BCB-8F8D-F7AAB2CBB390}" keepAlive="1" name="Query - Table1" description="Connection to the 'Table1' query in the workbook." type="5" refreshedVersion="6" background="1">
    <dbPr connection="Provider=Microsoft.Mashup.OleDb.1;Data Source=$Workbook$;Location=Table1;Extended Properties=&quot;&quot;" command="SELECT * FROM [Table1]"/>
  </connection>
  <connection id="2" xr16:uid="{F6A2B37C-AE70-4730-9EA3-C36E12A06C0E}" keepAlive="1" name="Query - Table1 (2)" description="Connection to the 'Table1 (2)' query in the workbook." type="5" refreshedVersion="6" background="1" saveData="1">
    <dbPr connection="Provider=Microsoft.Mashup.OleDb.1;Data Source=$Workbook$;Location=Table1 (2);Extended Properties=&quot;&quot;" command="SELECT * FROM [Table1 (2)]"/>
  </connection>
</connections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<sst xmlns="http://schemas.openxmlformats.org/spreadsheetml/2006/main" count="33048" uniqueCount="8400">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</sst>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0" fillId="0" borderId="0" xfId="0" applyNumberFormat="1"/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5"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.xlsx]Pivot-Category!PivotTable3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B-4168-88B3-447B4D779BD0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4B-4168-88B3-447B4D779BD0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4B-4168-88B3-447B4D779BD0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4B-4168-88B3-447B4D779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651775"/>
        <c:axId val="1705207679"/>
      </c:barChart>
      <c:catAx>
        <c:axId val="58065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207679"/>
        <c:crosses val="autoZero"/>
        <c:auto val="1"/>
        <c:lblAlgn val="ctr"/>
        <c:lblOffset val="100"/>
        <c:noMultiLvlLbl val="0"/>
      </c:catAx>
      <c:valAx>
        <c:axId val="17052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5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.xlsx]Pivot-Category!PivotTable3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A-40B0-9AF6-147FD90BD37B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5A-40B0-9AF6-147FD90BD37B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5A-40B0-9AF6-147FD90BD37B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5A-40B0-9AF6-147FD90BD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708735"/>
        <c:axId val="1406838703"/>
      </c:areaChart>
      <c:catAx>
        <c:axId val="1405708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838703"/>
        <c:crosses val="autoZero"/>
        <c:auto val="1"/>
        <c:lblAlgn val="ctr"/>
        <c:lblOffset val="100"/>
        <c:noMultiLvlLbl val="0"/>
      </c:catAx>
      <c:valAx>
        <c:axId val="140683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708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.xlsx]Pivot-Sub-Category!PivotTable4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C-4672-8E44-07B3B2C1A2DF}"/>
            </c:ext>
          </c:extLst>
        </c:ser>
        <c:ser>
          <c:idx val="1"/>
          <c:order val="1"/>
          <c:tx>
            <c:strRef>
              <c:f>'Pivot-Sub-Category'!$C$4:$C$5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C-4672-8E44-07B3B2C1A2DF}"/>
            </c:ext>
          </c:extLst>
        </c:ser>
        <c:ser>
          <c:idx val="2"/>
          <c:order val="2"/>
          <c:tx>
            <c:strRef>
              <c:f>'Pivot-Sub-Category'!$D$4:$D$5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DC-4672-8E44-07B3B2C1A2DF}"/>
            </c:ext>
          </c:extLst>
        </c:ser>
        <c:ser>
          <c:idx val="3"/>
          <c:order val="3"/>
          <c:tx>
            <c:strRef>
              <c:f>'Pivot-Sub-Category'!$E$4:$E$5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DC-4672-8E44-07B3B2C1A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1958287"/>
        <c:axId val="1696681039"/>
      </c:barChart>
      <c:catAx>
        <c:axId val="90195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681039"/>
        <c:crosses val="autoZero"/>
        <c:auto val="1"/>
        <c:lblAlgn val="ctr"/>
        <c:lblOffset val="100"/>
        <c:noMultiLvlLbl val="0"/>
      </c:catAx>
      <c:valAx>
        <c:axId val="169668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5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.xlsx]Pivot-Date!PivotTable5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5-4D0A-AD73-B6F6A9EDC575}"/>
            </c:ext>
          </c:extLst>
        </c:ser>
        <c:ser>
          <c:idx val="1"/>
          <c:order val="1"/>
          <c:tx>
            <c:strRef>
              <c:f>'Pivot-Date'!$C$4:$C$5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5-4D0A-AD73-B6F6A9EDC575}"/>
            </c:ext>
          </c:extLst>
        </c:ser>
        <c:ser>
          <c:idx val="2"/>
          <c:order val="2"/>
          <c:tx>
            <c:strRef>
              <c:f>'Pivot-Date'!$D$4:$D$5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5-4D0A-AD73-B6F6A9EDC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849391"/>
        <c:axId val="1706916943"/>
      </c:lineChart>
      <c:catAx>
        <c:axId val="140084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916943"/>
        <c:crosses val="autoZero"/>
        <c:auto val="1"/>
        <c:lblAlgn val="ctr"/>
        <c:lblOffset val="100"/>
        <c:noMultiLvlLbl val="0"/>
      </c:catAx>
      <c:valAx>
        <c:axId val="170691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4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74252376484027"/>
          <c:y val="0.2277080901164957"/>
          <c:w val="0.89092363292671317"/>
          <c:h val="0.59299507908514593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0.52851182197496527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46-402A-ACFC-4A17B2E9121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0.39221140472878996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46-402A-ACFC-4A17B2E9121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7.0931849791376914E-2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46-402A-ACFC-4A17B2E9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3535"/>
        <c:axId val="3355531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46-402A-ACFC-4A17B2E9121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46-402A-ACFC-4A17B2E9121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46-402A-ACFC-4A17B2E9121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1424</c:v>
                      </c:pt>
                      <c:pt idx="2">
                        <c:v>719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46-402A-ACFC-4A17B2E91210}"/>
                  </c:ext>
                </c:extLst>
              </c15:ser>
            </c15:filteredLineSeries>
          </c:ext>
        </c:extLst>
      </c:lineChart>
      <c:catAx>
        <c:axId val="14027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53135"/>
        <c:crosses val="autoZero"/>
        <c:auto val="1"/>
        <c:lblAlgn val="ctr"/>
        <c:lblOffset val="100"/>
        <c:noMultiLvlLbl val="0"/>
      </c:catAx>
      <c:valAx>
        <c:axId val="3355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7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371475</xdr:colOff>
      <xdr:row>1</xdr:row>
      <xdr:rowOff>120015</xdr:rowOff>
    </xdr:from>
    <xdr:to>
      <xdr:col>18</xdr:col>
      <xdr:colOff>9525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D8765-126D-40F3-858B-8CA844FDC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628650</xdr:colOff>
      <xdr:row>19</xdr:row>
      <xdr:rowOff>10477</xdr:rowOff>
    </xdr:from>
    <xdr:to>
      <xdr:col>7</xdr:col>
      <xdr:colOff>462915</xdr:colOff>
      <xdr:row>34</xdr:row>
      <xdr:rowOff>29527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27E6A9-89D8-4F6E-B0D8-99EBBDFB8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729615</xdr:colOff>
      <xdr:row>3</xdr:row>
      <xdr:rowOff>62865</xdr:rowOff>
    </xdr:from>
    <xdr:to>
      <xdr:col>19</xdr:col>
      <xdr:colOff>291465</xdr:colOff>
      <xdr:row>28</xdr:row>
      <xdr:rowOff>150495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E0F39-ACE9-4AD5-BD5D-7CBB125B3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521970</xdr:colOff>
      <xdr:row>6</xdr:row>
      <xdr:rowOff>27622</xdr:rowOff>
    </xdr:from>
    <xdr:to>
      <xdr:col>14</xdr:col>
      <xdr:colOff>74295</xdr:colOff>
      <xdr:row>21</xdr:row>
      <xdr:rowOff>54292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57C90-AD40-4C5C-9439-8E0640C35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441960</xdr:colOff>
      <xdr:row>14</xdr:row>
      <xdr:rowOff>57150</xdr:rowOff>
    </xdr:from>
    <xdr:to>
      <xdr:col>10</xdr:col>
      <xdr:colOff>99060</xdr:colOff>
      <xdr:row>34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3F66F-9172-4543-986A-7C214829D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Domogalla" refreshedDate="43704.466008217591" createdVersion="6" refreshedVersion="6" minRefreshableVersion="3" recordCount="4115" xr:uid="{B819FED2-2CBE-4680-BC64-3A6D7037155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Domogalla" refreshedDate="43705.656717245372" createdVersion="6" refreshedVersion="6" minRefreshableVersion="3" recordCount="4115" xr:uid="{D481477A-44AD-4066-89A6-EC0C93C9385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x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x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x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x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x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x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x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x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x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x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x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x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x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x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x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x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x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x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x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x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x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x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x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x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x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x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x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x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x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x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x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x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x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x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x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x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x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x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x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x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x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x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x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x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x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x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x v="638"/>
    <s v="W (Canceled)"/>
    <s v="O0"/>
    <x v="61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x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x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x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x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x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x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x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x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x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x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x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x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x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x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x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x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x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x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x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x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x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x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x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x v="1049"/>
    <s v="J1 (Canceled)"/>
    <s v="------"/>
    <x v="14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x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x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x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x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x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x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x v="1128"/>
    <s v="Flying Turds"/>
    <s v="#havingfunFTW"/>
    <x v="28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x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x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x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x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x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x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x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x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x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x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x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x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x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x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x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x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x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x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x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x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x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x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x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x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x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x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x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x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x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x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x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x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x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x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x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x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x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x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x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x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x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x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x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x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x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x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x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x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x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x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x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x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x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x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x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x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x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x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x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x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x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x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x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x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x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x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x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x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x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x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x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x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x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x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x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x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x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x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x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x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x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x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x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x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x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x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x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x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x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x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x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x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x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x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x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x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x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x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x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x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x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x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x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x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x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x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x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x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x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x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x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x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x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x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x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x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x v="3125"/>
    <s v="N/A (Canceled)"/>
    <s v="N/A"/>
    <x v="86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x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x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x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x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x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x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x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x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x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x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x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x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x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x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x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x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x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x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x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x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x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x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x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x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x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x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x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x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x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x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x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x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x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x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x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x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x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x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x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x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x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x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x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x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x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x v="3886"/>
    <s v="a (Canceled)"/>
    <n v="1"/>
    <x v="3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x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x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x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x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x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x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x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x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  <r>
    <x v="4114"/>
    <m/>
    <m/>
    <x v="445"/>
    <m/>
    <x v="4"/>
    <m/>
    <m/>
    <m/>
    <m/>
    <m/>
    <m/>
    <m/>
    <m/>
    <x v="2880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B068E-97D6-4C52-8913-F88DB9051A2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C7255-A35E-4106-BC91-A8DE7140953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4CBD5-C9F8-4629-BBAC-AC8717EA720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DF04A8-0A79-4EC8-A5F8-8858063CE530}" name="Table1" displayName="Table1" ref="A1:T4115" totalsRowShown="0" headerRowDxfId="10">
  <autoFilter ref="A1:T4115" xr:uid="{FCE41980-C784-43BB-A43D-7BF0A4BD223A}"/>
  <tableColumns count="20">
    <tableColumn id="1" xr3:uid="{DCE18AF6-D201-438F-AA7D-FE5CF7C8E8B8}" name="id"/>
    <tableColumn id="2" xr3:uid="{5F1C58DA-E288-43CF-B522-C2AC07109B5A}" name="name" dataDxfId="9"/>
    <tableColumn id="3" xr3:uid="{8040A421-1639-4FC8-9F21-04061A13FE6A}" name="blurb" dataDxfId="8"/>
    <tableColumn id="4" xr3:uid="{E41A02CC-71E0-4B05-817B-13F580113C68}" name="goal"/>
    <tableColumn id="5" xr3:uid="{44A39681-94BC-48B5-A740-7AF12B880000}" name="pledged"/>
    <tableColumn id="6" xr3:uid="{14DA5280-E530-457E-B6F3-9380FDD3B240}" name="state"/>
    <tableColumn id="7" xr3:uid="{BD7F7A37-DE0C-499B-959D-F375C5AD72B1}" name="country"/>
    <tableColumn id="8" xr3:uid="{AC94292A-21D7-4A7A-A54C-06C1F4DF2CAC}" name="currency"/>
    <tableColumn id="9" xr3:uid="{9B1D5532-7C94-4649-BFEE-591BECB7F358}" name="deadline"/>
    <tableColumn id="10" xr3:uid="{A399C663-5AAB-4022-93D8-FE3CF15200B8}" name="launched_at"/>
    <tableColumn id="11" xr3:uid="{29B1AD41-DF29-4B6C-9206-EB2042631BAF}" name="staff_pick"/>
    <tableColumn id="12" xr3:uid="{9A7D2FF2-39FA-4A88-900B-2A29A6553F21}" name="backers_count"/>
    <tableColumn id="13" xr3:uid="{7A86DD56-C158-4B17-9A4C-F166B312B2E3}" name="spotlight"/>
    <tableColumn id="14" xr3:uid="{7C31E243-99E2-4017-A692-220CC937BF4B}" name="Category and Sub-Category"/>
    <tableColumn id="18" xr3:uid="{E73E903F-BFB2-4464-9091-DC53E7D018E1}" name="Percent Funded" dataDxfId="7" dataCellStyle="Percent">
      <calculatedColumnFormula>E2/D2</calculatedColumnFormula>
    </tableColumn>
    <tableColumn id="19" xr3:uid="{CFC8D13F-2E84-4EEB-8E6A-52190A19E76F}" name="Average Donation" dataCellStyle="Currency">
      <calculatedColumnFormula>E2/L2</calculatedColumnFormula>
    </tableColumn>
    <tableColumn id="20" xr3:uid="{A45806C4-1B11-471D-AEDA-C4F6C02324EE}" name="Category" dataDxfId="6"/>
    <tableColumn id="21" xr3:uid="{99CDF18D-4F2C-40EB-B7E5-7690E3A61EAA}" name="Sub-Category" dataDxfId="5"/>
    <tableColumn id="22" xr3:uid="{639190AE-63A1-465A-A29B-7DC99B2BD861}" name="Date Created Conversion" dataDxfId="4">
      <calculatedColumnFormula>(((J2/60)/60)/24)+DATE(1970,1,1)</calculatedColumnFormula>
    </tableColumn>
    <tableColumn id="23" xr3:uid="{53458152-2DE3-4F95-A964-85A94F99EDBE}" name="Date Ended Conversion" dataDxfId="3">
      <calculatedColumnFormula>(((I2/60)/60)/24)+DATE(1970,1,1)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088F8E-7A29-4CD7-A848-3FE2078901BF}" name="Table5" displayName="Table5" ref="A1:H13" totalsRowShown="0">
  <autoFilter ref="A1:H13" xr:uid="{94568E91-C015-4733-9C24-0582A5AAB78B}"/>
  <tableColumns count="8">
    <tableColumn id="1" xr3:uid="{EF705CF5-B8C9-4AF6-ABF1-9BFB486D134F}" name="Goal" dataDxfId="2"/>
    <tableColumn id="2" xr3:uid="{801044F3-DA4F-452D-ACBD-D2FB78E4AF4E}" name="Number Successful" dataDxfId="1">
      <calculatedColumnFormula>COUNTIFS(Sheet1!D:D,"1000&lt;=Sheet10!D:D&lt;4999", Sheet1!O:O, "&gt;=1")</calculatedColumnFormula>
    </tableColumn>
    <tableColumn id="3" xr3:uid="{51BBB652-5238-471F-ABA6-15D56C1BFF69}" name="Number Failed" dataDxfId="0"/>
    <tableColumn id="4" xr3:uid="{3DD59E5C-A2B9-4BB8-87C3-5F8A1E5C2C71}" name="Number Canceled"/>
    <tableColumn id="5" xr3:uid="{3B0046C6-B2BE-4975-A88D-0B0E4A28B187}" name="Total Projects"/>
    <tableColumn id="6" xr3:uid="{B218788E-9075-4827-8659-EBD63CF3948B}" name="Percentage Successful" dataCellStyle="Percent">
      <calculatedColumnFormula>Table5[[#This Row],[Number Successful]]/Table5[[#This Row],[Total Projects]]</calculatedColumnFormula>
    </tableColumn>
    <tableColumn id="7" xr3:uid="{F0BA1D00-2857-4F2E-8A4E-FF0665175F0D}" name="Percentage Failed" dataCellStyle="Percent">
      <calculatedColumnFormula>Table5[[#This Row],[Number Failed]]/Table5[[#This Row],[Total Projects]]</calculatedColumnFormula>
    </tableColumn>
    <tableColumn id="8" xr3:uid="{0E17E4B0-4FF7-4A7F-A7B1-A5055D3BA94E}" name="Percentage Canceled" dataCellStyle="Percent">
      <calculatedColumnFormula>Table5[[#This Row],[Number Canceled]]/Table5[[#This Row],[Total Projects]]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70" zoomScaleNormal="70" workbookViewId="0">
      <selection activeCell="Q4" sqref="Q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41.109375" style="6" customWidth="1"/>
    <col min="16" max="16" width="41.109375" style="8" customWidth="1"/>
    <col min="17" max="18" width="41.109375" customWidth="1"/>
    <col min="19" max="19" width="38.33203125" bestFit="1" customWidth="1"/>
    <col min="20" max="20" width="36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5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E2/L2</f>
        <v>63.917582417582416</v>
      </c>
      <c r="Q2" s="16" t="s">
        <v>8310</v>
      </c>
      <c r="R2" t="s">
        <v>8311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s="16" t="s">
        <v>8310</v>
      </c>
      <c r="R3" t="s">
        <v>8311</v>
      </c>
      <c r="S3" s="12">
        <f t="shared" si="2"/>
        <v>42766.600497685184</v>
      </c>
      <c r="T3" s="12">
        <f t="shared" si="3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6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6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6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6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6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6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6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6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6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6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6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6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6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6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6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6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6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6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6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6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6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6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6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6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6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6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6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6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6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6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6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6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6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6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6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6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6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6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6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6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6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6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6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6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6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6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6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6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6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6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6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6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6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6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6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6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8">
        <f t="shared" ref="P66:P129" si="5">E66/L66</f>
        <v>86.666666666666671</v>
      </c>
      <c r="Q66" s="16" t="s">
        <v>8310</v>
      </c>
      <c r="R66" t="s">
        <v>8312</v>
      </c>
      <c r="S66" s="12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8">
        <f t="shared" si="5"/>
        <v>132.05263157894737</v>
      </c>
      <c r="Q67" s="16" t="s">
        <v>8310</v>
      </c>
      <c r="R67" t="s">
        <v>8312</v>
      </c>
      <c r="S67" s="12">
        <f t="shared" si="6"/>
        <v>41835.821226851855</v>
      </c>
      <c r="T67" s="12">
        <f t="shared" si="7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16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16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16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16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16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16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16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16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1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16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16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16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16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16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16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16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16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16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1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16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16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16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16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16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16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16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16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16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1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16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16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16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16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16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16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16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16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16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1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16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16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16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16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16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16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16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16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16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16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16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16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16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16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16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16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s="16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16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s="1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16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16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16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8">
        <f t="shared" ref="P130:P193" si="9">E130/L130</f>
        <v>311.16666666666669</v>
      </c>
      <c r="Q130" s="16" t="s">
        <v>8310</v>
      </c>
      <c r="R130" t="s">
        <v>8313</v>
      </c>
      <c r="S130" s="12">
        <f t="shared" ref="S130:S193" si="10">(((J130/60)/60)/24)+DATE(1970,1,1)</f>
        <v>42628.22792824074</v>
      </c>
      <c r="T130" s="12">
        <f t="shared" ref="T130:T193" si="11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8" t="e">
        <f t="shared" si="9"/>
        <v>#DIV/0!</v>
      </c>
      <c r="Q131" s="16" t="s">
        <v>8310</v>
      </c>
      <c r="R131" t="s">
        <v>8313</v>
      </c>
      <c r="S131" s="12">
        <f t="shared" si="10"/>
        <v>41882.937303240738</v>
      </c>
      <c r="T131" s="12">
        <f t="shared" si="11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s="16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s="16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s="16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s="16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s="1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s="16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s="16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s="16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s="16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s="16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s="16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s="16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s="16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s="16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s="1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s="16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s="16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s="16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s="16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s="16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s="16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s="16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s="16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s="16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s="1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s="16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s="16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s="16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s="16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s="16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s="16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s="16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s="16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s="16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s="1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s="16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s="16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s="16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s="16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s="16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s="16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s="16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s="16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s="16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s="1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s="16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s="16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s="16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s="16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s="16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s="16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s="16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s="16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s="16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s="1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s="16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s="16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s="16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s="16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s="16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s="16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s="16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8">
        <f t="shared" ref="P194:P257" si="13">E194/L194</f>
        <v>5.666666666666667</v>
      </c>
      <c r="Q194" s="16" t="s">
        <v>8310</v>
      </c>
      <c r="R194" t="s">
        <v>8314</v>
      </c>
      <c r="S194" s="12">
        <f t="shared" ref="S194:S257" si="14">(((J194/60)/60)/24)+DATE(1970,1,1)</f>
        <v>41899.792037037041</v>
      </c>
      <c r="T194" s="12">
        <f t="shared" ref="T194:T257" si="15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8" t="e">
        <f t="shared" si="13"/>
        <v>#DIV/0!</v>
      </c>
      <c r="Q195" s="16" t="s">
        <v>8310</v>
      </c>
      <c r="R195" t="s">
        <v>8314</v>
      </c>
      <c r="S195" s="12">
        <f t="shared" si="14"/>
        <v>41911.934791666667</v>
      </c>
      <c r="T195" s="12">
        <f t="shared" si="15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s="1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s="16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s="16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s="16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s="16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s="16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s="16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s="16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s="16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s="16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s="1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s="16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s="16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s="16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s="16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s="16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s="16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s="16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s="16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s="16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s="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s="16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s="16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s="16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s="16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s="16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s="16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s="16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s="16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s="16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s="1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s="16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s="16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s="16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s="16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s="16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s="16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s="16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s="16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s="16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s="1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s="16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s="16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s="16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s="16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s="16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s="16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s="16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s="16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s="16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1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s="16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s="16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s="16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s="16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s="16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s="16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s="16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s="16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s="16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s="1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s="16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8">
        <f t="shared" ref="P258:P321" si="17">E258/L258</f>
        <v>65.756363636363631</v>
      </c>
      <c r="Q258" s="16" t="s">
        <v>8310</v>
      </c>
      <c r="R258" t="s">
        <v>8315</v>
      </c>
      <c r="S258" s="12">
        <f t="shared" ref="S258:S321" si="18">(((J258/60)/60)/24)+DATE(1970,1,1)</f>
        <v>41319.769293981481</v>
      </c>
      <c r="T258" s="12">
        <f t="shared" ref="T258:T321" si="19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8">
        <f t="shared" si="17"/>
        <v>66.70405357142856</v>
      </c>
      <c r="Q259" s="16" t="s">
        <v>8310</v>
      </c>
      <c r="R259" t="s">
        <v>8315</v>
      </c>
      <c r="S259" s="12">
        <f t="shared" si="18"/>
        <v>42479.626875000002</v>
      </c>
      <c r="T259" s="12">
        <f t="shared" si="19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s="16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s="16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s="16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s="16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s="16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s="16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s="1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s="16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s="16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s="16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s="16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s="16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s="16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s="16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s="16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s="16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s="1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s="16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s="16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s="16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s="16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s="16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s="16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s="16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s="16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s="16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s="1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s="16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s="16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s="16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s="16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s="16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s="16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s="16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s="16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s="16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s="1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s="16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s="16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s="16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s="16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s="16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s="16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s="16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s="16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s="16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s="1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s="16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s="16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s="16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s="16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s="16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s="16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s="16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s="16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s="16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s="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s="16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s="16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s="16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s="16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s="16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8">
        <f t="shared" ref="P322:P385" si="21">E322/L322</f>
        <v>134.91139240506328</v>
      </c>
      <c r="Q322" s="16" t="s">
        <v>8310</v>
      </c>
      <c r="R322" t="s">
        <v>8315</v>
      </c>
      <c r="S322" s="12">
        <f t="shared" ref="S322:S385" si="22">(((J322/60)/60)/24)+DATE(1970,1,1)</f>
        <v>42331.551307870366</v>
      </c>
      <c r="T322" s="12">
        <f t="shared" ref="T322:T385" si="23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8">
        <f t="shared" si="21"/>
        <v>106.62314540059347</v>
      </c>
      <c r="Q323" s="16" t="s">
        <v>8310</v>
      </c>
      <c r="R323" t="s">
        <v>8315</v>
      </c>
      <c r="S323" s="12">
        <f t="shared" si="22"/>
        <v>42647.446597222224</v>
      </c>
      <c r="T323" s="12">
        <f t="shared" si="23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s="16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s="16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s="1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s="16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s="16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s="16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s="16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s="16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s="16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s="16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s="16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s="16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s="1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s="16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s="16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s="16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s="16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s="16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s="16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s="16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s="16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s="16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s="1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s="16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s="16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s="16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s="16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s="16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s="16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s="16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s="16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s="16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s="1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s="16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s="16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s="16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s="16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s="16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s="16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s="16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s="16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s="16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s="1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s="16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s="16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s="16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s="16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s="16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s="16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s="16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s="16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s="16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s="1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s="16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s="16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s="16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s="16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s="16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s="16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s="16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s="16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s="16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8">
        <f t="shared" ref="P386:P449" si="25">E386/L386</f>
        <v>58.540469973890339</v>
      </c>
      <c r="Q386" s="16" t="s">
        <v>8310</v>
      </c>
      <c r="R386" t="s">
        <v>8315</v>
      </c>
      <c r="S386" s="12">
        <f t="shared" ref="S386:S449" si="26">(((J386/60)/60)/24)+DATE(1970,1,1)</f>
        <v>41980.781793981485</v>
      </c>
      <c r="T386" s="12">
        <f t="shared" ref="T386:T449" si="27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8">
        <f t="shared" si="25"/>
        <v>111.79535864978902</v>
      </c>
      <c r="Q387" s="16" t="s">
        <v>8310</v>
      </c>
      <c r="R387" t="s">
        <v>8315</v>
      </c>
      <c r="S387" s="12">
        <f t="shared" si="26"/>
        <v>41934.584502314814</v>
      </c>
      <c r="T387" s="12">
        <f t="shared" si="27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s="16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s="16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s="16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s="16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s="16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s="16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s="16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s="16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s="1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s="16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s="16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s="16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s="16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s="16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s="16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s="16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s="16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s="16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s="1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s="16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s="16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s="16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s="16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s="16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s="16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s="16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s="16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s="16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s="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s="16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s="16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s="16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s="16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s="16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s="16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s="16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s="16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s="16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s="1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s="16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s="16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s="16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s="16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s="16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s="16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s="16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s="16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s="16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s="1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s="16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s="16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s="16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s="16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s="16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s="16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s="16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s="16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s="16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s="1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s="16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s="16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s="16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8">
        <f t="shared" ref="P450:P513" si="29">E450/L450</f>
        <v>20.502500000000001</v>
      </c>
      <c r="Q450" s="16" t="s">
        <v>8310</v>
      </c>
      <c r="R450" t="s">
        <v>8316</v>
      </c>
      <c r="S450" s="12">
        <f t="shared" ref="S450:S513" si="30">(((J450/60)/60)/24)+DATE(1970,1,1)</f>
        <v>41753.758043981477</v>
      </c>
      <c r="T450" s="12">
        <f t="shared" ref="T450:T513" si="31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8">
        <f t="shared" si="29"/>
        <v>9</v>
      </c>
      <c r="Q451" s="16" t="s">
        <v>8310</v>
      </c>
      <c r="R451" t="s">
        <v>8316</v>
      </c>
      <c r="S451" s="12">
        <f t="shared" si="30"/>
        <v>41534.568113425928</v>
      </c>
      <c r="T451" s="12">
        <f t="shared" si="31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s="16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s="16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s="16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s="16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s="1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s="16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s="16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s="16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s="16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s="16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s="16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s="16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s="16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s="16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s="1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s="16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s="16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s="16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s="16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s="16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s="16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s="16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s="16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s="16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s="1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s="16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s="16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s="16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s="16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s="16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s="16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s="16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s="16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s="16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s="1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s="16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s="16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s="16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s="16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s="16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s="16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s="16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s="16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s="16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s="1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s="16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s="16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s="16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s="16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s="16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s="16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s="16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s="16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s="16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s="1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s="16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s="16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s="16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s="16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s="16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s="16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s="16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8">
        <f t="shared" ref="P514:P577" si="33">E514/L514</f>
        <v>5.5</v>
      </c>
      <c r="Q514" s="16" t="s">
        <v>8310</v>
      </c>
      <c r="R514" t="s">
        <v>8316</v>
      </c>
      <c r="S514" s="12">
        <f t="shared" ref="S514:S577" si="34">(((J514/60)/60)/24)+DATE(1970,1,1)</f>
        <v>42649.742210648154</v>
      </c>
      <c r="T514" s="12">
        <f t="shared" ref="T514:T577" si="35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8">
        <f t="shared" si="33"/>
        <v>102.38235294117646</v>
      </c>
      <c r="Q515" s="16" t="s">
        <v>8310</v>
      </c>
      <c r="R515" t="s">
        <v>8316</v>
      </c>
      <c r="S515" s="12">
        <f t="shared" si="34"/>
        <v>42552.653993055559</v>
      </c>
      <c r="T515" s="12">
        <f t="shared" si="35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s="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s="16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s="16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s="16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s="16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s="16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s="16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s="16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s="16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s="16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s="1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s="16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s="16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s="16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s="16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s="16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s="16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s="16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s="16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s="16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s="1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s="16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s="16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s="16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s="16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s="16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s="16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s="16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s="16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s="16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s="1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s="16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s="16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s="16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s="16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s="16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s="16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s="16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s="16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s="16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s="1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s="16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s="16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s="16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s="16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s="16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s="16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s="16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s="16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s="16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s="1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s="16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s="16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s="16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s="16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s="16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s="16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s="16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s="16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s="16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s="1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s="16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8">
        <f t="shared" ref="P578:P641" si="37">E578/L578</f>
        <v>1</v>
      </c>
      <c r="Q578" s="16" t="s">
        <v>8319</v>
      </c>
      <c r="R578" t="s">
        <v>8320</v>
      </c>
      <c r="S578" s="12">
        <f t="shared" ref="S578:S641" si="38">(((J578/60)/60)/24)+DATE(1970,1,1)</f>
        <v>42031.471666666665</v>
      </c>
      <c r="T578" s="12">
        <f t="shared" ref="T578:T641" si="39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8">
        <f t="shared" si="37"/>
        <v>10</v>
      </c>
      <c r="Q579" s="16" t="s">
        <v>8319</v>
      </c>
      <c r="R579" t="s">
        <v>8320</v>
      </c>
      <c r="S579" s="12">
        <f t="shared" si="38"/>
        <v>42450.589143518519</v>
      </c>
      <c r="T579" s="12">
        <f t="shared" si="39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s="16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s="16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s="16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s="16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s="16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s="16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s="1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s="16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s="16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s="16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s="16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s="16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s="16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s="16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s="16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s="16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s="1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s="16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s="16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s="16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s="16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s="16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s="16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s="16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s="16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s="16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s="1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s="16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s="16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s="16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s="16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s="16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s="16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s="16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s="16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s="16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s="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s="16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s="16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s="16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s="16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s="16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s="16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s="16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s="16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s="16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s="1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s="16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s="16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s="16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s="16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s="16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s="16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s="16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s="16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s="16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s="1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s="16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s="16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s="16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s="16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s="16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8">
        <f t="shared" ref="P642:P705" si="41">E642/L642</f>
        <v>50.5</v>
      </c>
      <c r="Q642" s="16" t="s">
        <v>8319</v>
      </c>
      <c r="R642" t="s">
        <v>8321</v>
      </c>
      <c r="S642" s="12">
        <f t="shared" ref="S642:S705" si="42">(((J642/60)/60)/24)+DATE(1970,1,1)</f>
        <v>42683.420312500006</v>
      </c>
      <c r="T642" s="12">
        <f t="shared" ref="T642:T705" si="43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8">
        <f t="shared" si="41"/>
        <v>151.31746031746033</v>
      </c>
      <c r="Q643" s="16" t="s">
        <v>8319</v>
      </c>
      <c r="R643" t="s">
        <v>8321</v>
      </c>
      <c r="S643" s="12">
        <f t="shared" si="42"/>
        <v>42199.57</v>
      </c>
      <c r="T643" s="12">
        <f t="shared" si="43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s="16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s="16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s="1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s="16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s="16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s="16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s="16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s="16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s="16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s="16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s="16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s="16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s="1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s="16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s="16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s="16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s="16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s="16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s="16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s="16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s="16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s="16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s="1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s="16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s="16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s="16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s="16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s="16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s="16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s="16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s="16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s="16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s="1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s="16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s="16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s="16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s="16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s="16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s="16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s="16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s="16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s="16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s="1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s="16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s="16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s="16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s="16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s="16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s="16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s="16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s="16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s="16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s="1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s="16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s="16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s="16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s="16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s="16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s="16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s="16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s="16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s="16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8">
        <f t="shared" ref="P706:P769" si="45">E706/L706</f>
        <v>120.25</v>
      </c>
      <c r="Q706" s="16" t="s">
        <v>8319</v>
      </c>
      <c r="R706" t="s">
        <v>8321</v>
      </c>
      <c r="S706" s="12">
        <f t="shared" ref="S706:S769" si="46">(((J706/60)/60)/24)+DATE(1970,1,1)</f>
        <v>42726.192916666667</v>
      </c>
      <c r="T706" s="12">
        <f t="shared" ref="T706:T769" si="47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8">
        <f t="shared" si="45"/>
        <v>195.4</v>
      </c>
      <c r="Q707" s="16" t="s">
        <v>8319</v>
      </c>
      <c r="R707" t="s">
        <v>8321</v>
      </c>
      <c r="S707" s="12">
        <f t="shared" si="46"/>
        <v>42726.491643518515</v>
      </c>
      <c r="T707" s="12">
        <f t="shared" si="47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s="16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s="16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s="16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s="16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s="16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s="16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s="16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s="16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s="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s="16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s="16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s="16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s="16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s="16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s="16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s="16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s="16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s="16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s="1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s="16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s="16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s="16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s="16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s="16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s="16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s="16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s="16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s="16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s="1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s="16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s="16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s="16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s="16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s="16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s="16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s="16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s="16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s="16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s="1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s="16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s="16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s="16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s="16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s="16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s="16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s="16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s="16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s="16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s="1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s="16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s="16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s="16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s="16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s="16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s="16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s="16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s="16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s="16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s="1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s="16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s="16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s="16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8" t="e">
        <f t="shared" ref="P770:P833" si="49">E770/L770</f>
        <v>#DIV/0!</v>
      </c>
      <c r="Q770" s="16" t="s">
        <v>8322</v>
      </c>
      <c r="R770" t="s">
        <v>8324</v>
      </c>
      <c r="S770" s="12">
        <f t="shared" ref="S770:S833" si="50">(((J770/60)/60)/24)+DATE(1970,1,1)</f>
        <v>41594.207060185188</v>
      </c>
      <c r="T770" s="12">
        <f t="shared" ref="T770:T833" si="51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8">
        <f t="shared" si="49"/>
        <v>31.846153846153847</v>
      </c>
      <c r="Q771" s="16" t="s">
        <v>8322</v>
      </c>
      <c r="R771" t="s">
        <v>8324</v>
      </c>
      <c r="S771" s="12">
        <f t="shared" si="50"/>
        <v>41604.996458333335</v>
      </c>
      <c r="T771" s="12">
        <f t="shared" si="51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s="16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s="16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s="16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s="16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s="1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s="16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s="16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s="16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s="16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s="16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s="16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s="16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s="16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s="16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s="1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s="16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s="16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s="16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s="16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s="16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s="16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s="16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s="16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s="16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s="1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s="16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s="16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s="16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s="16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s="16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s="16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s="16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s="16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s="16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s="1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s="16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s="16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s="16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s="16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s="16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s="16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s="16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s="16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s="16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s="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s="16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s="16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s="16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s="16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s="16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s="16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s="16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s="16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s="16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s="1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s="16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s="16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s="16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s="16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s="16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s="16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s="16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8">
        <f t="shared" ref="P834:P897" si="53">E834/L834</f>
        <v>97.993896103896105</v>
      </c>
      <c r="Q834" s="16" t="s">
        <v>8325</v>
      </c>
      <c r="R834" t="s">
        <v>8326</v>
      </c>
      <c r="S834" s="12">
        <f t="shared" ref="S834:S897" si="54">(((J834/60)/60)/24)+DATE(1970,1,1)</f>
        <v>40869.675173611111</v>
      </c>
      <c r="T834" s="12">
        <f t="shared" ref="T834:T897" si="55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8">
        <f t="shared" si="53"/>
        <v>148.78048780487805</v>
      </c>
      <c r="Q835" s="16" t="s">
        <v>8325</v>
      </c>
      <c r="R835" t="s">
        <v>8326</v>
      </c>
      <c r="S835" s="12">
        <f t="shared" si="54"/>
        <v>41718.878182870372</v>
      </c>
      <c r="T835" s="12">
        <f t="shared" si="55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s="1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s="16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s="16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s="16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s="16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s="16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s="16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s="16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s="16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s="16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s="1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s="16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s="16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s="16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s="16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s="16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s="16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s="16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s="16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s="16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s="1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s="16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s="16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s="16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s="16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s="16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s="16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s="16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s="16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s="16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s="1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s="16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s="16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s="16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s="16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s="16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s="16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s="16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s="16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s="16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s="1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s="16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s="16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s="16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s="16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s="16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s="16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s="16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s="16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s="16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s="1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s="16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s="16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s="16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s="16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s="16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s="16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s="16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s="16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s="16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s="1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s="16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8">
        <f t="shared" ref="P898:P961" si="57">E898/L898</f>
        <v>44.444444444444443</v>
      </c>
      <c r="Q898" s="16" t="s">
        <v>8325</v>
      </c>
      <c r="R898" t="s">
        <v>8329</v>
      </c>
      <c r="S898" s="12">
        <f t="shared" ref="S898:S961" si="58">(((J898/60)/60)/24)+DATE(1970,1,1)</f>
        <v>42218.872986111113</v>
      </c>
      <c r="T898" s="12">
        <f t="shared" ref="T898:T961" si="59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8" t="e">
        <f t="shared" si="57"/>
        <v>#DIV/0!</v>
      </c>
      <c r="Q899" s="16" t="s">
        <v>8325</v>
      </c>
      <c r="R899" t="s">
        <v>8329</v>
      </c>
      <c r="S899" s="12">
        <f t="shared" si="58"/>
        <v>41211.688750000001</v>
      </c>
      <c r="T899" s="12">
        <f t="shared" si="59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s="16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s="16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s="16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s="16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s="16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s="16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s="1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s="16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s="16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s="16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s="16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s="16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s="16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s="16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s="16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s="16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s="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s="16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s="16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s="16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s="16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s="16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s="16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s="16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s="16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s="16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s="1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s="16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s="16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s="16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s="16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s="16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s="16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s="16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s="16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s="16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s="1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s="16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s="16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s="16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s="16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s="16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s="16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s="16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s="16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s="16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s="1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s="16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s="16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s="16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s="16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s="16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s="16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s="16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s="16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s="16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s="1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s="16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s="16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s="16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s="16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s="16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8">
        <f t="shared" ref="P962:P1025" si="61">E962/L962</f>
        <v>136.46276595744681</v>
      </c>
      <c r="Q962" s="16" t="s">
        <v>8319</v>
      </c>
      <c r="R962" t="s">
        <v>8321</v>
      </c>
      <c r="S962" s="12">
        <f t="shared" ref="S962:S1025" si="62">(((J962/60)/60)/24)+DATE(1970,1,1)</f>
        <v>42766.626793981486</v>
      </c>
      <c r="T962" s="12">
        <f t="shared" ref="T962:T1025" si="63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8">
        <f t="shared" si="61"/>
        <v>364.35454545454547</v>
      </c>
      <c r="Q963" s="16" t="s">
        <v>8319</v>
      </c>
      <c r="R963" t="s">
        <v>8321</v>
      </c>
      <c r="S963" s="12">
        <f t="shared" si="62"/>
        <v>42740.693692129629</v>
      </c>
      <c r="T963" s="12">
        <f t="shared" si="63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s="16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s="16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s="1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s="16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s="16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s="16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s="16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s="16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s="16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s="16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s="16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s="16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s="1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s="16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s="16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s="16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s="16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s="16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s="16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s="16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s="16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s="16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s="1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s="16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s="16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s="16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s="16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s="16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s="16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s="16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s="16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s="16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s="1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s="16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s="16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s="16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s="16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s="16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s="16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s="16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s="16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s="16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s="1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s="16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s="16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s="16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s="16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s="16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s="16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s="16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s="16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s="16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s="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s="16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s="16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s="16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s="16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s="16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s="16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s="16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s="16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s="16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 s="8">
        <f t="shared" ref="P1026:P1089" si="65">E1026/L1026</f>
        <v>388.9762295081967</v>
      </c>
      <c r="Q1026" s="16" t="s">
        <v>8325</v>
      </c>
      <c r="R1026" t="s">
        <v>8330</v>
      </c>
      <c r="S1026" s="12">
        <f t="shared" ref="S1026:S1089" si="66">(((J1026/60)/60)/24)+DATE(1970,1,1)</f>
        <v>42370.580590277779</v>
      </c>
      <c r="T1026" s="12">
        <f t="shared" ref="T1026:T1089" si="67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8">
        <f t="shared" si="65"/>
        <v>71.848571428571432</v>
      </c>
      <c r="Q1027" s="16" t="s">
        <v>8325</v>
      </c>
      <c r="R1027" t="s">
        <v>8330</v>
      </c>
      <c r="S1027" s="12">
        <f t="shared" si="66"/>
        <v>42049.833761574075</v>
      </c>
      <c r="T1027" s="12">
        <f t="shared" si="67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s="16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s="16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s="16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s="16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s="16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s="16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s="16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s="16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s="1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s="16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s="16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s="16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s="16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s="16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s="16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s="16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s="16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s="16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s="1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s="16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s="16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s="16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s="16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s="16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s="16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s="16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s="16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s="16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s="1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s="16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s="16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s="16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s="16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s="16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s="16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s="16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s="16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s="16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s="1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s="16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s="16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s="16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s="16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s="16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s="16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s="16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s="16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s="16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s="1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s="16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s="16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s="16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s="16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s="16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s="16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s="16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s="16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s="16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s="1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s="16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s="16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s="16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8">
        <f t="shared" ref="P1090:P1153" si="69">E1090/L1090</f>
        <v>43.41727891156463</v>
      </c>
      <c r="Q1090" s="16" t="s">
        <v>8333</v>
      </c>
      <c r="R1090" t="s">
        <v>8334</v>
      </c>
      <c r="S1090" s="12">
        <f t="shared" ref="S1090:S1153" si="70">(((J1090/60)/60)/24)+DATE(1970,1,1)</f>
        <v>41723.799386574072</v>
      </c>
      <c r="T1090" s="12">
        <f t="shared" ref="T1090:T1153" si="71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8">
        <f t="shared" si="69"/>
        <v>23.959183673469386</v>
      </c>
      <c r="Q1091" s="16" t="s">
        <v>8333</v>
      </c>
      <c r="R1091" t="s">
        <v>8334</v>
      </c>
      <c r="S1091" s="12">
        <f t="shared" si="70"/>
        <v>42151.189525462964</v>
      </c>
      <c r="T1091" s="12">
        <f t="shared" si="71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s="16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s="16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s="16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s="16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s="1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s="16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s="16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s="16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s="16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s="16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s="16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s="16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s="16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s="16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s="1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s="16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s="16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s="16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s="16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s="16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s="16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s="16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s="16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s="16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s="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s="16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s="16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s="16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s="16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s="16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s="16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s="16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s="16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s="16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s="1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s="16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s="16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s="16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s="16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s="16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s="16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s="16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s="16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s="16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s="1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s="16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s="16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s="16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s="16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s="16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s="16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s="16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s="16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s="16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s="1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s="16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s="16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s="16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s="16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s="16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s="16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s="16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8">
        <f t="shared" ref="P1154:P1217" si="73">E1154/L1154</f>
        <v>60.733333333333334</v>
      </c>
      <c r="Q1154" s="16" t="s">
        <v>8336</v>
      </c>
      <c r="R1154" t="s">
        <v>8337</v>
      </c>
      <c r="S1154" s="12">
        <f t="shared" ref="S1154:S1217" si="74">(((J1154/60)/60)/24)+DATE(1970,1,1)</f>
        <v>42109.709629629629</v>
      </c>
      <c r="T1154" s="12">
        <f t="shared" ref="T1154:T1217" si="75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8">
        <f t="shared" si="73"/>
        <v>50</v>
      </c>
      <c r="Q1155" s="16" t="s">
        <v>8336</v>
      </c>
      <c r="R1155" t="s">
        <v>8337</v>
      </c>
      <c r="S1155" s="12">
        <f t="shared" si="74"/>
        <v>42143.714178240742</v>
      </c>
      <c r="T1155" s="12">
        <f t="shared" si="75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s="1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s="16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s="16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s="16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s="16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s="16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s="16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s="16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s="16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s="16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s="1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s="16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s="16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s="16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s="16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s="16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s="16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s="16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s="16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s="16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s="1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s="16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s="16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s="16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s="16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s="16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s="16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s="16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s="16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s="16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s="1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s="16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s="16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s="16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s="16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s="16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s="16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s="16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s="16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s="16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s="1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s="16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s="16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s="16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s="16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s="16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s="16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s="16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s="16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s="16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s="1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s="16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s="16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s="16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s="16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s="16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s="16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s="16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s="16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s="16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s="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s="16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 s="8">
        <f t="shared" ref="P1218:P1281" si="77">E1218/L1218</f>
        <v>91.882882882882882</v>
      </c>
      <c r="Q1218" s="16" t="s">
        <v>8338</v>
      </c>
      <c r="R1218" t="s">
        <v>8339</v>
      </c>
      <c r="S1218" s="12">
        <f t="shared" ref="S1218:S1281" si="78">(((J1218/60)/60)/24)+DATE(1970,1,1)</f>
        <v>42247.616400462968</v>
      </c>
      <c r="T1218" s="12">
        <f t="shared" ref="T1218:T1281" si="79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8">
        <f t="shared" si="77"/>
        <v>148.57377049180329</v>
      </c>
      <c r="Q1219" s="16" t="s">
        <v>8338</v>
      </c>
      <c r="R1219" t="s">
        <v>8339</v>
      </c>
      <c r="S1219" s="12">
        <f t="shared" si="78"/>
        <v>42535.809490740736</v>
      </c>
      <c r="T1219" s="12">
        <f t="shared" si="79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s="16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s="16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s="16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s="16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s="16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s="16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s="1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s="16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s="16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s="16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s="16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s="16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s="16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s="16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s="16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s="16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s="1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s="16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s="16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s="16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s="16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s="16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s="16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s="16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s="16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s="16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s="1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s="16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s="16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s="16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s="16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s="16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s="16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s="16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s="16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s="16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s="1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s="16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s="16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s="16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s="16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s="16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s="16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s="16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s="16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s="16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s="1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s="16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s="16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s="16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s="16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s="16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s="16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s="16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s="16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s="16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s="1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s="16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s="16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s="16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s="16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s="16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 s="8">
        <f t="shared" ref="P1282:P1345" si="81">E1282/L1282</f>
        <v>127.97523076923076</v>
      </c>
      <c r="Q1282" s="16" t="s">
        <v>8325</v>
      </c>
      <c r="R1282" t="s">
        <v>8326</v>
      </c>
      <c r="S1282" s="12">
        <f t="shared" ref="S1282:S1345" si="82">(((J1282/60)/60)/24)+DATE(1970,1,1)</f>
        <v>40513.757569444446</v>
      </c>
      <c r="T1282" s="12">
        <f t="shared" ref="T1282:T1345" si="83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8">
        <f t="shared" si="81"/>
        <v>104.72972972972973</v>
      </c>
      <c r="Q1283" s="16" t="s">
        <v>8325</v>
      </c>
      <c r="R1283" t="s">
        <v>8326</v>
      </c>
      <c r="S1283" s="12">
        <f t="shared" si="82"/>
        <v>41463.743472222224</v>
      </c>
      <c r="T1283" s="12">
        <f t="shared" si="83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s="16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s="16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s="1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s="16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s="16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s="16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s="16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s="16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s="16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s="16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s="16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s="16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s="1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s="16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s="16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s="16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s="16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s="16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s="16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s="16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s="16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s="16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s="1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s="16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s="16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s="16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s="16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s="16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s="16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s="16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s="16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s="16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s="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s="16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s="16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s="16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s="16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s="16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s="16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s="16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s="16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s="16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s="1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s="16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s="16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s="16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s="16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s="16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s="16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s="16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s="16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s="16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s="1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s="16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s="16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s="16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s="16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s="16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s="16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s="16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s="16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s="16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 s="8">
        <f t="shared" ref="P1346:P1409" si="85">E1346/L1346</f>
        <v>40.762589928057551</v>
      </c>
      <c r="Q1346" s="16" t="s">
        <v>8322</v>
      </c>
      <c r="R1346" t="s">
        <v>8323</v>
      </c>
      <c r="S1346" s="12">
        <f t="shared" ref="S1346:S1409" si="86">(((J1346/60)/60)/24)+DATE(1970,1,1)</f>
        <v>42522.789803240739</v>
      </c>
      <c r="T1346" s="12">
        <f t="shared" ref="T1346:T1409" si="87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8">
        <f t="shared" si="85"/>
        <v>53.571428571428569</v>
      </c>
      <c r="Q1347" s="16" t="s">
        <v>8322</v>
      </c>
      <c r="R1347" t="s">
        <v>8323</v>
      </c>
      <c r="S1347" s="12">
        <f t="shared" si="86"/>
        <v>41799.814340277779</v>
      </c>
      <c r="T1347" s="12">
        <f t="shared" si="87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s="16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s="16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s="16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s="16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s="16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s="16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s="16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s="16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s="1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s="16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s="16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s="16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s="16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s="16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s="16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s="16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s="16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s="16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s="1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s="16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s="16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s="16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s="16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s="16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s="16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s="16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s="16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s="16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s="1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s="16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s="16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s="16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s="16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s="16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s="16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s="16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s="16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s="16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s="1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s="16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s="16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s="16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s="16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s="16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s="16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s="16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s="16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s="16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s="1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s="16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s="16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s="16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s="16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s="16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s="16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s="16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s="16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s="16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s="1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s="16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s="16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s="16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8">
        <f t="shared" ref="P1410:P1473" si="89">E1410/L1410</f>
        <v>12</v>
      </c>
      <c r="Q1410" s="16" t="s">
        <v>8322</v>
      </c>
      <c r="R1410" t="s">
        <v>8341</v>
      </c>
      <c r="S1410" s="12">
        <f t="shared" ref="S1410:S1473" si="90">(((J1410/60)/60)/24)+DATE(1970,1,1)</f>
        <v>42291.872175925921</v>
      </c>
      <c r="T1410" s="12">
        <f t="shared" ref="T1410:T1473" si="91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8" t="e">
        <f t="shared" si="89"/>
        <v>#DIV/0!</v>
      </c>
      <c r="Q1411" s="16" t="s">
        <v>8322</v>
      </c>
      <c r="R1411" t="s">
        <v>8341</v>
      </c>
      <c r="S1411" s="12">
        <f t="shared" si="90"/>
        <v>41945.133506944447</v>
      </c>
      <c r="T1411" s="12">
        <f t="shared" si="91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s="16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s="16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s="16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s="16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s="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s="16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s="16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s="16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s="16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s="16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s="16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s="16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s="16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s="16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s="1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s="16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s="16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s="16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s="16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s="16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s="16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s="16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s="16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s="16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s="1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s="16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s="16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s="16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s="16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s="16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s="16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s="16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s="16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s="16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s="1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s="16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s="16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s="16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s="16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s="16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s="16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s="16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s="16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s="16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s="1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s="16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s="16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s="16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s="16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s="16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s="16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s="16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s="16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s="16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s="1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s="16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s="16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s="16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s="16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s="16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s="16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s="16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 s="8">
        <f t="shared" ref="P1474:P1537" si="93">E1474/L1474</f>
        <v>103.20238095238095</v>
      </c>
      <c r="Q1474" s="16" t="s">
        <v>8322</v>
      </c>
      <c r="R1474" t="s">
        <v>8342</v>
      </c>
      <c r="S1474" s="12">
        <f t="shared" ref="S1474:S1537" si="94">(((J1474/60)/60)/24)+DATE(1970,1,1)</f>
        <v>41533.542858796296</v>
      </c>
      <c r="T1474" s="12">
        <f t="shared" ref="T1474:T1537" si="95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8">
        <f t="shared" si="93"/>
        <v>38.462553191489363</v>
      </c>
      <c r="Q1475" s="16" t="s">
        <v>8322</v>
      </c>
      <c r="R1475" t="s">
        <v>8342</v>
      </c>
      <c r="S1475" s="12">
        <f t="shared" si="94"/>
        <v>40939.979618055557</v>
      </c>
      <c r="T1475" s="12">
        <f t="shared" si="95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s="1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s="16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s="16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s="16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s="16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s="16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s="16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s="16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s="16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s="16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s="1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s="16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s="16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s="16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s="16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s="16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s="16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s="16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s="16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s="16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s="1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s="16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s="16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s="16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s="16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s="16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s="16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s="16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s="16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s="16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s="1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s="16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s="16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s="16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s="16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s="16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s="16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s="16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s="16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s="16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s="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s="16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s="16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s="16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s="16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s="16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s="16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s="16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s="16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s="16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s="1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s="16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s="16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s="16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s="16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s="16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s="16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s="16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s="16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s="16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s="1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s="16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 s="8">
        <f t="shared" ref="P1538:P1601" si="97">E1538/L1538</f>
        <v>66.015406593406595</v>
      </c>
      <c r="Q1538" s="16" t="s">
        <v>8338</v>
      </c>
      <c r="R1538" t="s">
        <v>8339</v>
      </c>
      <c r="S1538" s="12">
        <f t="shared" ref="S1538:S1601" si="98">(((J1538/60)/60)/24)+DATE(1970,1,1)</f>
        <v>42213.802199074074</v>
      </c>
      <c r="T1538" s="12">
        <f t="shared" ref="T1538:T1601" si="99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8">
        <f t="shared" si="97"/>
        <v>96.375</v>
      </c>
      <c r="Q1539" s="16" t="s">
        <v>8338</v>
      </c>
      <c r="R1539" t="s">
        <v>8339</v>
      </c>
      <c r="S1539" s="12">
        <f t="shared" si="98"/>
        <v>42552.315127314811</v>
      </c>
      <c r="T1539" s="12">
        <f t="shared" si="99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s="16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s="16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s="16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s="16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s="16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s="16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s="1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s="16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s="16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s="16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s="16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s="16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s="16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s="16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s="16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s="16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s="1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s="16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s="16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s="16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s="16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s="16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s="16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s="16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s="16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s="16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s="1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s="16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s="16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s="16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s="16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s="16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s="16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s="16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s="16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s="16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s="1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s="16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s="16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s="16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s="16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s="16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s="16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s="16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s="16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s="16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s="1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s="16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s="16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s="16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s="16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s="16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s="16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s="16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s="16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s="16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s="1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s="16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s="16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s="16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s="16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s="16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8">
        <f t="shared" ref="P1602:P1665" si="101">E1602/L1602</f>
        <v>40.777777777777779</v>
      </c>
      <c r="Q1602" s="16" t="s">
        <v>8338</v>
      </c>
      <c r="R1602" t="s">
        <v>8345</v>
      </c>
      <c r="S1602" s="12">
        <f t="shared" ref="S1602:S1665" si="102">(((J1602/60)/60)/24)+DATE(1970,1,1)</f>
        <v>41791.057314814818</v>
      </c>
      <c r="T1602" s="12">
        <f t="shared" ref="T1602:T1665" si="103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8">
        <f t="shared" si="101"/>
        <v>48.325535714285714</v>
      </c>
      <c r="Q1603" s="16" t="s">
        <v>8325</v>
      </c>
      <c r="R1603" t="s">
        <v>8326</v>
      </c>
      <c r="S1603" s="12">
        <f t="shared" si="102"/>
        <v>40638.092974537038</v>
      </c>
      <c r="T1603" s="12">
        <f t="shared" si="103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s="16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s="16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s="1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s="16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s="16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s="16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s="16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s="16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s="16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s="16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s="16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s="16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s="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s="16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s="16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s="16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s="16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s="16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s="16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s="16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s="16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s="16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s="1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s="16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s="16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s="16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s="16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s="16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s="16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s="16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s="16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s="16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s="1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s="16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s="16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s="16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s="16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s="16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s="16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s="16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s="16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s="16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s="1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s="16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s="16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s="16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s="16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s="16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s="16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s="16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s="16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s="16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s="1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s="16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s="16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s="16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s="16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s="16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s="16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s="16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s="16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s="16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 s="8">
        <f t="shared" ref="P1666:P1729" si="105">E1666/L1666</f>
        <v>34.384494382022467</v>
      </c>
      <c r="Q1666" s="16" t="s">
        <v>8325</v>
      </c>
      <c r="R1666" t="s">
        <v>8346</v>
      </c>
      <c r="S1666" s="12">
        <f t="shared" ref="S1666:S1729" si="106">(((J1666/60)/60)/24)+DATE(1970,1,1)</f>
        <v>40939.761782407404</v>
      </c>
      <c r="T1666" s="12">
        <f t="shared" ref="T1666:T1729" si="107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8">
        <f t="shared" si="105"/>
        <v>44.956989247311824</v>
      </c>
      <c r="Q1667" s="16" t="s">
        <v>8325</v>
      </c>
      <c r="R1667" t="s">
        <v>8346</v>
      </c>
      <c r="S1667" s="12">
        <f t="shared" si="106"/>
        <v>40564.649456018517</v>
      </c>
      <c r="T1667" s="12">
        <f t="shared" si="107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s="16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s="16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s="16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s="16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s="16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s="16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s="16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s="16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s="1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s="16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s="16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s="16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s="16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s="16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s="16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s="16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s="16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s="16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s="1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s="16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s="16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s="16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s="16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s="16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s="16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s="16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s="16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s="16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s="1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s="16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s="16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s="16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s="16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s="16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s="16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s="16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s="16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s="16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s="1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s="16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s="16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s="16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s="16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s="16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s="16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s="16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s="16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s="16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s="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s="16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s="16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s="16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s="16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s="16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s="16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s="16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s="16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s="16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s="1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s="16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s="16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s="16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8">
        <f t="shared" ref="P1730:P1793" si="109">E1730/L1730</f>
        <v>122.14285714285714</v>
      </c>
      <c r="Q1730" s="16" t="s">
        <v>8325</v>
      </c>
      <c r="R1730" t="s">
        <v>8347</v>
      </c>
      <c r="S1730" s="12">
        <f t="shared" ref="S1730:S1793" si="110">(((J1730/60)/60)/24)+DATE(1970,1,1)</f>
        <v>42268.625856481478</v>
      </c>
      <c r="T1730" s="12">
        <f t="shared" ref="T1730:T1793" si="111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8" t="e">
        <f t="shared" si="109"/>
        <v>#DIV/0!</v>
      </c>
      <c r="Q1731" s="16" t="s">
        <v>8325</v>
      </c>
      <c r="R1731" t="s">
        <v>8347</v>
      </c>
      <c r="S1731" s="12">
        <f t="shared" si="110"/>
        <v>42471.052152777775</v>
      </c>
      <c r="T1731" s="12">
        <f t="shared" si="111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s="16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s="16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s="16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s="16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s="1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s="16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s="16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s="16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s="16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s="16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s="16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s="16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s="16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s="16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s="1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s="16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s="16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s="16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s="16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s="16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s="16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s="16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s="16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s="16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s="1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s="16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s="16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s="16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s="16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s="16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s="16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s="16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s="16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s="16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s="1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s="16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s="16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s="16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s="16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s="16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s="16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s="16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s="16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s="16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s="1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s="16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s="16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s="16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s="16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s="16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s="16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s="16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s="16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s="16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s="1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s="16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s="16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s="16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s="16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s="16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s="16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s="16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8">
        <f t="shared" ref="P1794:P1857" si="113">E1794/L1794</f>
        <v>109.93525179856115</v>
      </c>
      <c r="Q1794" s="16" t="s">
        <v>8338</v>
      </c>
      <c r="R1794" t="s">
        <v>8339</v>
      </c>
      <c r="S1794" s="12">
        <f t="shared" ref="S1794:S1857" si="114">(((J1794/60)/60)/24)+DATE(1970,1,1)</f>
        <v>42189.031041666662</v>
      </c>
      <c r="T1794" s="12">
        <f t="shared" ref="T1794:T1857" si="115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8">
        <f t="shared" si="113"/>
        <v>20</v>
      </c>
      <c r="Q1795" s="16" t="s">
        <v>8338</v>
      </c>
      <c r="R1795" t="s">
        <v>8339</v>
      </c>
      <c r="S1795" s="12">
        <f t="shared" si="114"/>
        <v>41940.89166666667</v>
      </c>
      <c r="T1795" s="12">
        <f t="shared" si="115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s="1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s="16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s="16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s="16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s="16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s="16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s="16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s="16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s="16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s="16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s="1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s="16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s="16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s="16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s="16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s="16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s="16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s="16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s="16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s="16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s="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s="16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s="16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s="16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s="16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s="16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s="16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s="16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s="16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s="16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s="1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s="16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s="16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s="16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s="16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s="16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s="16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s="16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s="16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s="16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s="1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s="16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s="16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s="16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s="16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s="16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s="16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s="16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s="16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s="16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s="1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s="16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s="16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s="16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s="16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s="16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s="16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s="16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s="16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s="16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s="1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s="16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 s="8">
        <f t="shared" ref="P1858:P1921" si="117">E1858/L1858</f>
        <v>53.289473684210527</v>
      </c>
      <c r="Q1858" s="16" t="s">
        <v>8325</v>
      </c>
      <c r="R1858" t="s">
        <v>8326</v>
      </c>
      <c r="S1858" s="12">
        <f t="shared" ref="S1858:S1921" si="118">(((J1858/60)/60)/24)+DATE(1970,1,1)</f>
        <v>41817.854999999996</v>
      </c>
      <c r="T1858" s="12">
        <f t="shared" ref="T1858:T1921" si="119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8">
        <f t="shared" si="117"/>
        <v>136.36363636363637</v>
      </c>
      <c r="Q1859" s="16" t="s">
        <v>8325</v>
      </c>
      <c r="R1859" t="s">
        <v>8326</v>
      </c>
      <c r="S1859" s="12">
        <f t="shared" si="118"/>
        <v>41864.76866898148</v>
      </c>
      <c r="T1859" s="12">
        <f t="shared" si="119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s="16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s="16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s="16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s="16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s="16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s="16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s="1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s="16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s="16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s="16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s="16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s="16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s="16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s="16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s="16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s="16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s="1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s="16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s="16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s="16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s="16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s="16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s="16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s="16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s="16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s="16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s="1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s="16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s="16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s="16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s="16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s="16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s="16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s="16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s="16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s="16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s="1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s="16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s="16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s="16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s="16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s="16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s="16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s="16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s="16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s="16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s="1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s="16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s="16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s="16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s="16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s="16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s="16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s="16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s="16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s="16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s="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s="16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s="16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s="16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s="16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s="16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8">
        <f t="shared" ref="P1922:P1985" si="121">E1922/L1922</f>
        <v>40.980952380952381</v>
      </c>
      <c r="Q1922" s="16" t="s">
        <v>8319</v>
      </c>
      <c r="R1922" t="s">
        <v>8348</v>
      </c>
      <c r="S1922" s="12">
        <f t="shared" ref="S1922:S1985" si="122">(((J1922/60)/60)/24)+DATE(1970,1,1)</f>
        <v>42270.875706018516</v>
      </c>
      <c r="T1922" s="12">
        <f t="shared" ref="T1922:T1985" si="123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8">
        <f t="shared" si="121"/>
        <v>54</v>
      </c>
      <c r="Q1923" s="16" t="s">
        <v>8325</v>
      </c>
      <c r="R1923" t="s">
        <v>8329</v>
      </c>
      <c r="S1923" s="12">
        <f t="shared" si="122"/>
        <v>41074.221562500003</v>
      </c>
      <c r="T1923" s="12">
        <f t="shared" si="123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s="16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s="16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s="1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s="16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s="16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s="16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s="16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s="16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s="16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s="16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s="16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s="16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s="1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s="16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s="16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s="16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s="16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s="16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s="16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s="16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s="16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s="16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s="1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s="16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s="16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s="16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s="16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s="16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s="16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s="16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s="16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s="16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s="1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s="16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s="16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s="16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s="16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s="16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s="16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s="16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s="16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s="16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s="1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s="16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s="16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s="16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s="16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s="16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s="16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s="16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s="16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s="16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s="1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s="16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s="16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s="16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s="16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s="16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s="16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s="16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s="16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s="16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8">
        <f t="shared" ref="P1986:P2049" si="125">E1986/L1986</f>
        <v>453.14285714285717</v>
      </c>
      <c r="Q1986" s="16" t="s">
        <v>8338</v>
      </c>
      <c r="R1986" t="s">
        <v>8350</v>
      </c>
      <c r="S1986" s="12">
        <f t="shared" ref="S1986:S2049" si="126">(((J1986/60)/60)/24)+DATE(1970,1,1)</f>
        <v>41913.790289351848</v>
      </c>
      <c r="T1986" s="12">
        <f t="shared" ref="T1986:T2049" si="127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8">
        <f t="shared" si="125"/>
        <v>12.75</v>
      </c>
      <c r="Q1987" s="16" t="s">
        <v>8338</v>
      </c>
      <c r="R1987" t="s">
        <v>8350</v>
      </c>
      <c r="S1987" s="12">
        <f t="shared" si="126"/>
        <v>42555.698738425926</v>
      </c>
      <c r="T1987" s="12">
        <f t="shared" si="127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s="16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s="16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s="16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s="16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s="16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s="16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s="16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s="16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s="1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s="16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s="16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s="16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s="16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s="16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s="16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s="16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s="16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s="16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s="1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s="16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s="16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s="16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s="16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s="16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s="16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s="16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s="16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s="16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s="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s="16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s="16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s="16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s="16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s="16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s="16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s="16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s="16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s="16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s="1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s="16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s="16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s="16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s="16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s="16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s="16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s="16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s="16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s="16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s="1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s="16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s="16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s="16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s="16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s="16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s="16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s="16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s="16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s="16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s="1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s="16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s="16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s="16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 s="8">
        <f t="shared" ref="P2050:P2113" si="129">E2050/L2050</f>
        <v>91.82989803350327</v>
      </c>
      <c r="Q2050" s="16" t="s">
        <v>8319</v>
      </c>
      <c r="R2050" t="s">
        <v>8349</v>
      </c>
      <c r="S2050" s="12">
        <f t="shared" ref="S2050:S2113" si="130">(((J2050/60)/60)/24)+DATE(1970,1,1)</f>
        <v>41387.651516203703</v>
      </c>
      <c r="T2050" s="12">
        <f t="shared" ref="T2050:T2113" si="131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8">
        <f t="shared" si="129"/>
        <v>80.991037735849048</v>
      </c>
      <c r="Q2051" s="16" t="s">
        <v>8319</v>
      </c>
      <c r="R2051" t="s">
        <v>8349</v>
      </c>
      <c r="S2051" s="12">
        <f t="shared" si="130"/>
        <v>41575.527349537035</v>
      </c>
      <c r="T2051" s="12">
        <f t="shared" si="131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s="16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s="16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s="16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s="16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s="1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s="16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s="16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s="16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s="16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s="16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s="16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s="16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s="16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s="16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s="1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s="16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s="16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s="16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s="16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s="16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s="16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s="16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s="16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s="16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s="1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s="16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s="16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s="16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s="16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s="16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s="16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s="16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s="16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s="16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s="1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s="16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s="16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s="16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s="16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s="16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s="16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s="16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s="16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s="16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s="1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s="16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s="16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s="16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s="16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s="16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s="16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s="16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s="16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s="16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s="1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s="16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s="16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s="16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s="16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s="16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s="16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s="16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 s="8">
        <f t="shared" ref="P2114:P2177" si="133">E2114/L2114</f>
        <v>27.272727272727273</v>
      </c>
      <c r="Q2114" s="16" t="s">
        <v>8325</v>
      </c>
      <c r="R2114" t="s">
        <v>8329</v>
      </c>
      <c r="S2114" s="12">
        <f t="shared" ref="S2114:S2177" si="134">(((J2114/60)/60)/24)+DATE(1970,1,1)</f>
        <v>41365.928159722222</v>
      </c>
      <c r="T2114" s="12">
        <f t="shared" ref="T2114:T2177" si="135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8">
        <f t="shared" si="133"/>
        <v>68.598130841121488</v>
      </c>
      <c r="Q2115" s="16" t="s">
        <v>8325</v>
      </c>
      <c r="R2115" t="s">
        <v>8329</v>
      </c>
      <c r="S2115" s="12">
        <f t="shared" si="134"/>
        <v>41870.86546296296</v>
      </c>
      <c r="T2115" s="12">
        <f t="shared" si="135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s="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s="16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s="16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s="16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s="16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s="16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s="16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s="16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s="16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s="16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s="1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s="16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s="16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s="16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s="16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s="16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s="16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s="16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s="16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s="16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s="1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s="16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s="16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s="16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s="16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s="16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s="16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s="16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s="16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s="16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s="1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s="16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s="16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s="16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s="16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s="16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s="16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s="16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s="16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s="16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s="1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s="16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s="16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s="16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s="16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s="16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s="16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s="16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s="16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s="16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s="1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s="16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s="16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s="16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s="16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s="16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s="16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s="16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s="16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s="16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s="1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s="16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 s="8">
        <f t="shared" ref="P2178:P2241" si="137">E2178/L2178</f>
        <v>88.74647887323944</v>
      </c>
      <c r="Q2178" s="16" t="s">
        <v>8325</v>
      </c>
      <c r="R2178" t="s">
        <v>8326</v>
      </c>
      <c r="S2178" s="12">
        <f t="shared" ref="S2178:S2241" si="138">(((J2178/60)/60)/24)+DATE(1970,1,1)</f>
        <v>42096.633206018523</v>
      </c>
      <c r="T2178" s="12">
        <f t="shared" ref="T2178:T2241" si="139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8">
        <f t="shared" si="137"/>
        <v>65.868421052631575</v>
      </c>
      <c r="Q2179" s="16" t="s">
        <v>8325</v>
      </c>
      <c r="R2179" t="s">
        <v>8326</v>
      </c>
      <c r="S2179" s="12">
        <f t="shared" si="138"/>
        <v>42502.250775462962</v>
      </c>
      <c r="T2179" s="12">
        <f t="shared" si="139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s="16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s="16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s="16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s="16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s="16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s="16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s="1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s="16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s="16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s="16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s="16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s="16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s="16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s="16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s="16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s="16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s="1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s="16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s="16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s="16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s="16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s="16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s="16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s="16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s="16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s="16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s="1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s="16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s="16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s="16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s="16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s="16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s="16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s="16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s="16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s="16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s="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s="16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s="16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s="16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s="16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s="16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s="16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s="16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s="16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s="16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s="1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s="16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s="16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s="16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s="16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s="16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s="16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s="16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s="16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s="16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s="1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s="16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s="16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s="16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s="16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s="16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 s="8">
        <f t="shared" ref="P2242:P2305" si="141">E2242/L2242</f>
        <v>140.97916666666666</v>
      </c>
      <c r="Q2242" s="16" t="s">
        <v>8333</v>
      </c>
      <c r="R2242" t="s">
        <v>8351</v>
      </c>
      <c r="S2242" s="12">
        <f t="shared" ref="S2242:S2305" si="142">(((J2242/60)/60)/24)+DATE(1970,1,1)</f>
        <v>42452.825740740736</v>
      </c>
      <c r="T2242" s="12">
        <f t="shared" ref="T2242:T2305" si="143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8">
        <f t="shared" si="141"/>
        <v>49.472392638036808</v>
      </c>
      <c r="Q2243" s="16" t="s">
        <v>8333</v>
      </c>
      <c r="R2243" t="s">
        <v>8351</v>
      </c>
      <c r="S2243" s="12">
        <f t="shared" si="142"/>
        <v>42766.827546296292</v>
      </c>
      <c r="T2243" s="12">
        <f t="shared" si="143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s="16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s="16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s="1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s="16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s="16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s="16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s="16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s="16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s="16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s="16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s="16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s="16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s="1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s="16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s="16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s="16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s="16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s="16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s="16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s="16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s="16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s="16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s="1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s="16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s="16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s="16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s="16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s="16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s="16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s="16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s="16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s="16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s="1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s="16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s="16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s="16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s="16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s="16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s="16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s="16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s="16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s="16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s="1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s="16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s="16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s="16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s="16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s="16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s="16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s="16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s="16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s="16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s="1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s="16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s="16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s="16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s="16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s="16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s="16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s="16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s="16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s="16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 s="8">
        <f t="shared" ref="P2306:P2369" si="145">E2306/L2306</f>
        <v>53.469203539823013</v>
      </c>
      <c r="Q2306" s="16" t="s">
        <v>8325</v>
      </c>
      <c r="R2306" t="s">
        <v>8329</v>
      </c>
      <c r="S2306" s="12">
        <f t="shared" ref="S2306:S2369" si="146">(((J2306/60)/60)/24)+DATE(1970,1,1)</f>
        <v>40502.815868055557</v>
      </c>
      <c r="T2306" s="12">
        <f t="shared" ref="T2306:T2369" si="147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8">
        <f t="shared" si="145"/>
        <v>109.10778443113773</v>
      </c>
      <c r="Q2307" s="16" t="s">
        <v>8325</v>
      </c>
      <c r="R2307" t="s">
        <v>8329</v>
      </c>
      <c r="S2307" s="12">
        <f t="shared" si="146"/>
        <v>41834.695277777777</v>
      </c>
      <c r="T2307" s="12">
        <f t="shared" si="147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s="16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s="16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s="16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s="16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s="16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s="16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s="16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s="16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s="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s="16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s="16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s="16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s="16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s="16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s="16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s="16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s="16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s="16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s="1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s="16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s="16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s="16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s="16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s="16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s="16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s="16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s="16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s="16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s="1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s="16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s="16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s="16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s="16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s="16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s="16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s="16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s="16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s="16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s="1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s="16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s="16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s="16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s="16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s="16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s="16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s="16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s="16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s="16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s="1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s="16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s="16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s="16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s="16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s="16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s="16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s="16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s="16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s="16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s="1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s="16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s="16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s="16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8">
        <f t="shared" ref="P2370:P2433" si="149">E2370/L2370</f>
        <v>50</v>
      </c>
      <c r="Q2370" s="16" t="s">
        <v>8319</v>
      </c>
      <c r="R2370" t="s">
        <v>8320</v>
      </c>
      <c r="S2370" s="12">
        <f t="shared" ref="S2370:S2433" si="150">(((J2370/60)/60)/24)+DATE(1970,1,1)</f>
        <v>42063.721817129626</v>
      </c>
      <c r="T2370" s="12">
        <f t="shared" ref="T2370:T2433" si="151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8" t="e">
        <f t="shared" si="149"/>
        <v>#DIV/0!</v>
      </c>
      <c r="Q2371" s="16" t="s">
        <v>8319</v>
      </c>
      <c r="R2371" t="s">
        <v>8320</v>
      </c>
      <c r="S2371" s="12">
        <f t="shared" si="150"/>
        <v>42380.812627314815</v>
      </c>
      <c r="T2371" s="12">
        <f t="shared" si="151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s="16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s="16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s="16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s="16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s="1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s="16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s="16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s="16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s="16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s="16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s="16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s="16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s="16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s="16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s="1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s="16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s="16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s="16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s="16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s="16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s="16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s="16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s="16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s="16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s="1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s="16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s="16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s="16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s="16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s="16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s="16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s="16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s="16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s="16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s="1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s="16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s="16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s="16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s="16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s="16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s="16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s="16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s="16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s="16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s="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s="16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s="16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s="16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s="16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s="16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s="16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s="16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s="16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s="16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s="1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s="16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s="16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s="16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s="16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s="16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s="16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s="16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8">
        <f t="shared" ref="P2434:P2497" si="153">E2434/L2434</f>
        <v>1</v>
      </c>
      <c r="Q2434" s="16" t="s">
        <v>8336</v>
      </c>
      <c r="R2434" t="s">
        <v>8337</v>
      </c>
      <c r="S2434" s="12">
        <f t="shared" ref="S2434:S2497" si="154">(((J2434/60)/60)/24)+DATE(1970,1,1)</f>
        <v>42041.218715277777</v>
      </c>
      <c r="T2434" s="12">
        <f t="shared" ref="T2434:T2497" si="155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8" t="e">
        <f t="shared" si="153"/>
        <v>#DIV/0!</v>
      </c>
      <c r="Q2435" s="16" t="s">
        <v>8336</v>
      </c>
      <c r="R2435" t="s">
        <v>8337</v>
      </c>
      <c r="S2435" s="12">
        <f t="shared" si="154"/>
        <v>42397.89980324074</v>
      </c>
      <c r="T2435" s="12">
        <f t="shared" si="155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s="1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s="16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s="16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s="16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s="16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s="16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s="16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s="16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s="16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s="16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s="1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s="16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s="16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s="16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s="16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s="16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s="16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s="16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s="16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s="16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s="1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s="16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s="16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s="16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s="16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s="16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s="16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s="16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s="16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s="16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s="1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s="16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s="16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s="16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s="16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s="16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s="16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s="16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s="16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s="16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s="1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s="16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s="16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s="16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s="16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s="16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s="16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s="16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s="16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s="16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s="1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s="16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s="16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s="16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s="16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s="16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s="16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s="16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s="16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s="16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s="1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s="16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 s="8">
        <f t="shared" ref="P2498:P2561" si="157">E2498/L2498</f>
        <v>600</v>
      </c>
      <c r="Q2498" s="16" t="s">
        <v>8325</v>
      </c>
      <c r="R2498" t="s">
        <v>8329</v>
      </c>
      <c r="S2498" s="12">
        <f t="shared" ref="S2498:S2561" si="158">(((J2498/60)/60)/24)+DATE(1970,1,1)</f>
        <v>41327.996435185189</v>
      </c>
      <c r="T2498" s="12">
        <f t="shared" ref="T2498:T2561" si="159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8">
        <f t="shared" si="157"/>
        <v>80.551071428571419</v>
      </c>
      <c r="Q2499" s="16" t="s">
        <v>8325</v>
      </c>
      <c r="R2499" t="s">
        <v>8329</v>
      </c>
      <c r="S2499" s="12">
        <f t="shared" si="158"/>
        <v>40730.878912037035</v>
      </c>
      <c r="T2499" s="12">
        <f t="shared" si="159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s="16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s="16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s="16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s="16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s="16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s="16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s="1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s="16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s="16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s="16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s="16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s="16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s="16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s="16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s="16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s="16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s="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s="16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s="16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s="16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s="16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s="16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s="16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s="16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s="16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s="16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s="1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s="16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s="16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s="16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s="16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s="16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s="16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s="16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s="16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s="16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s="1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s="16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s="16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s="16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s="16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s="16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s="16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s="16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s="16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s="16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s="1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s="16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s="16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s="16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s="16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s="16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s="16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s="16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s="16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s="16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s="1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s="16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s="16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s="16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s="16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s="16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 s="8">
        <f t="shared" ref="P2562:P2625" si="161">E2562/L2562</f>
        <v>143</v>
      </c>
      <c r="Q2562" s="16" t="s">
        <v>8325</v>
      </c>
      <c r="R2562" t="s">
        <v>8354</v>
      </c>
      <c r="S2562" s="12">
        <f t="shared" ref="S2562:S2625" si="162">(((J2562/60)/60)/24)+DATE(1970,1,1)</f>
        <v>42039.951087962967</v>
      </c>
      <c r="T2562" s="12">
        <f t="shared" ref="T2562:T2625" si="163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8" t="e">
        <f t="shared" si="161"/>
        <v>#DIV/0!</v>
      </c>
      <c r="Q2563" s="16" t="s">
        <v>8336</v>
      </c>
      <c r="R2563" t="s">
        <v>8337</v>
      </c>
      <c r="S2563" s="12">
        <f t="shared" si="162"/>
        <v>42260.528807870374</v>
      </c>
      <c r="T2563" s="12">
        <f t="shared" si="163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s="16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s="16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s="1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s="16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s="16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s="16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s="16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s="16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s="16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s="16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s="16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s="16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s="1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s="16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s="16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s="16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s="16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s="16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s="16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s="16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s="16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s="16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s="1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s="16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s="16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s="16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s="16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s="16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s="16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s="16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s="16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s="16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s="1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s="16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s="16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s="16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s="16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s="16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s="16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s="16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s="16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s="16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s="1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s="16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s="16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s="16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s="16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s="16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s="16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s="16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s="16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s="16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s="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s="16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s="16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s="16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s="16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s="16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s="16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s="16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s="16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s="16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 s="8">
        <f t="shared" ref="P2626:P2689" si="165">E2626/L2626</f>
        <v>31.820544982698959</v>
      </c>
      <c r="Q2626" s="16" t="s">
        <v>8319</v>
      </c>
      <c r="R2626" t="s">
        <v>8355</v>
      </c>
      <c r="S2626" s="12">
        <f t="shared" ref="S2626:S2689" si="166">(((J2626/60)/60)/24)+DATE(1970,1,1)</f>
        <v>41144.42155092593</v>
      </c>
      <c r="T2626" s="12">
        <f t="shared" ref="T2626:T2689" si="167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8">
        <f t="shared" si="165"/>
        <v>27.576923076923077</v>
      </c>
      <c r="Q2627" s="16" t="s">
        <v>8319</v>
      </c>
      <c r="R2627" t="s">
        <v>8355</v>
      </c>
      <c r="S2627" s="12">
        <f t="shared" si="166"/>
        <v>42658.810277777782</v>
      </c>
      <c r="T2627" s="12">
        <f t="shared" si="167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s="16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s="16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s="16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s="16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s="16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s="16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s="16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s="16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s="1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s="16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s="16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s="16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s="16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s="16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s="16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s="16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s="16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s="16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s="1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s="16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s="16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s="16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s="16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s="16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s="16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s="16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s="16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s="16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s="1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s="16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s="16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s="16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s="16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s="16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s="16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s="16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s="16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s="16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s="1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s="16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s="16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s="16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s="16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s="16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s="16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s="16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s="16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s="16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s="1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s="16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s="16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s="16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s="16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s="16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s="16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s="16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s="16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s="16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s="1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s="16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s="16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s="16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8">
        <f t="shared" ref="P2690:P2753" si="169">E2690/L2690</f>
        <v>5.2857142857142856</v>
      </c>
      <c r="Q2690" s="16" t="s">
        <v>8336</v>
      </c>
      <c r="R2690" t="s">
        <v>8337</v>
      </c>
      <c r="S2690" s="12">
        <f t="shared" ref="S2690:S2753" si="170">(((J2690/60)/60)/24)+DATE(1970,1,1)</f>
        <v>42028.118865740747</v>
      </c>
      <c r="T2690" s="12">
        <f t="shared" ref="T2690:T2753" si="171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8">
        <f t="shared" si="169"/>
        <v>1</v>
      </c>
      <c r="Q2691" s="16" t="s">
        <v>8336</v>
      </c>
      <c r="R2691" t="s">
        <v>8337</v>
      </c>
      <c r="S2691" s="12">
        <f t="shared" si="170"/>
        <v>42551.961689814809</v>
      </c>
      <c r="T2691" s="12">
        <f t="shared" si="171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s="16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s="16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s="16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s="16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s="1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s="16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s="16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s="16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s="16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s="16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s="16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s="16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s="16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s="16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s="1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s="16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s="16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s="16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s="16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s="16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s="16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s="16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s="16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s="16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s="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s="16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s="16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s="16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s="16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s="16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s="16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s="16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s="16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s="16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s="1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s="16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s="16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s="16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s="16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s="16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s="16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s="16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s="16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s="16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s="1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s="16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s="16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s="16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s="16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s="16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s="16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s="16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s="16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s="16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s="1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s="16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s="16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s="16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s="16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s="16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s="16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s="16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8">
        <f t="shared" ref="P2754:P2817" si="173">E2754/L2754</f>
        <v>39.285714285714285</v>
      </c>
      <c r="Q2754" s="16" t="s">
        <v>8322</v>
      </c>
      <c r="R2754" t="s">
        <v>8358</v>
      </c>
      <c r="S2754" s="12">
        <f t="shared" ref="S2754:S2817" si="174">(((J2754/60)/60)/24)+DATE(1970,1,1)</f>
        <v>40855.765092592592</v>
      </c>
      <c r="T2754" s="12">
        <f t="shared" ref="T2754:T2817" si="175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8">
        <f t="shared" si="173"/>
        <v>47.5</v>
      </c>
      <c r="Q2755" s="16" t="s">
        <v>8322</v>
      </c>
      <c r="R2755" t="s">
        <v>8358</v>
      </c>
      <c r="S2755" s="12">
        <f t="shared" si="174"/>
        <v>41117.900729166664</v>
      </c>
      <c r="T2755" s="12">
        <f t="shared" si="175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s="1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s="16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s="16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s="16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s="16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s="16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s="16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s="16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s="16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s="16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s="1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s="16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s="16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s="16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s="16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s="16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s="16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s="16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s="16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s="16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s="1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s="16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s="16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s="16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s="16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s="16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s="16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s="16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s="16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s="16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s="1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s="16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s="16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s="16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s="16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s="16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s="16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s="16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s="16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s="16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s="1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s="16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s="16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s="16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s="16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s="16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s="16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s="16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s="16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s="16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s="1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s="16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s="16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s="16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s="16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s="16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s="16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s="16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s="16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s="16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s="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s="16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 s="8">
        <f t="shared" ref="P2818:P2881" si="177">E2818/L2818</f>
        <v>25.130177514792898</v>
      </c>
      <c r="Q2818" s="16" t="s">
        <v>8317</v>
      </c>
      <c r="R2818" t="s">
        <v>8318</v>
      </c>
      <c r="S2818" s="12">
        <f t="shared" ref="S2818:S2881" si="178">(((J2818/60)/60)/24)+DATE(1970,1,1)</f>
        <v>42188.467499999999</v>
      </c>
      <c r="T2818" s="12">
        <f t="shared" ref="T2818:T2881" si="179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8">
        <f t="shared" si="177"/>
        <v>23.636363636363637</v>
      </c>
      <c r="Q2819" s="16" t="s">
        <v>8317</v>
      </c>
      <c r="R2819" t="s">
        <v>8318</v>
      </c>
      <c r="S2819" s="12">
        <f t="shared" si="178"/>
        <v>42023.634976851856</v>
      </c>
      <c r="T2819" s="12">
        <f t="shared" si="179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s="16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s="16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s="16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s="16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s="16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s="16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s="1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s="16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s="16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s="16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s="16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s="16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s="16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s="16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s="16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s="16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s="1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s="16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s="16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s="16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s="16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s="16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s="16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s="16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s="16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s="16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s="1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s="16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s="16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s="16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s="16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s="16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s="16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s="16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s="16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s="16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s="1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s="16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s="16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s="16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s="16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s="16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s="16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s="16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s="16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s="16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s="1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s="16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s="16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s="16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s="16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s="16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s="16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s="16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s="16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s="16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s="1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s="16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s="16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s="16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s="16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s="16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8">
        <f t="shared" ref="P2882:P2945" si="181">E2882/L2882</f>
        <v>96.551724137931032</v>
      </c>
      <c r="Q2882" s="16" t="s">
        <v>8317</v>
      </c>
      <c r="R2882" t="s">
        <v>8318</v>
      </c>
      <c r="S2882" s="12">
        <f t="shared" ref="S2882:S2945" si="182">(((J2882/60)/60)/24)+DATE(1970,1,1)</f>
        <v>42192.905694444446</v>
      </c>
      <c r="T2882" s="12">
        <f t="shared" ref="T2882:T2945" si="183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8" t="e">
        <f t="shared" si="181"/>
        <v>#DIV/0!</v>
      </c>
      <c r="Q2883" s="16" t="s">
        <v>8317</v>
      </c>
      <c r="R2883" t="s">
        <v>8318</v>
      </c>
      <c r="S2883" s="12">
        <f t="shared" si="182"/>
        <v>41916.597638888888</v>
      </c>
      <c r="T2883" s="12">
        <f t="shared" si="183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s="16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s="16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s="1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s="16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s="16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s="16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s="16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s="16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s="16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s="16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s="16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s="16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s="1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s="16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s="16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s="16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s="16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s="16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s="16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s="16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s="16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s="16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s="1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s="16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s="16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s="16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s="16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s="16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s="16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s="16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s="16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s="16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s="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s="16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s="16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s="16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s="16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s="16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s="16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s="16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s="16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s="16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s="1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s="16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s="16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s="16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s="16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s="16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s="16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s="16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s="16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s="16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s="1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s="16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s="16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s="16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s="16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s="16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s="16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s="16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s="16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s="16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8">
        <f t="shared" ref="P2946:P3009" si="185">E2946/L2946</f>
        <v>100</v>
      </c>
      <c r="Q2946" s="16" t="s">
        <v>8317</v>
      </c>
      <c r="R2946" t="s">
        <v>8357</v>
      </c>
      <c r="S2946" s="12">
        <f t="shared" ref="S2946:S3009" si="186">(((J2946/60)/60)/24)+DATE(1970,1,1)</f>
        <v>42132.9143287037</v>
      </c>
      <c r="T2946" s="12">
        <f t="shared" ref="T2946:T3009" si="187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8" t="e">
        <f t="shared" si="185"/>
        <v>#DIV/0!</v>
      </c>
      <c r="Q2947" s="16" t="s">
        <v>8317</v>
      </c>
      <c r="R2947" t="s">
        <v>8357</v>
      </c>
      <c r="S2947" s="12">
        <f t="shared" si="186"/>
        <v>42118.139583333337</v>
      </c>
      <c r="T2947" s="12">
        <f t="shared" si="187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s="16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s="16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s="16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s="16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s="16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s="16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s="16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s="16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s="1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s="16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s="16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s="16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s="16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s="16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s="16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s="16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s="16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s="16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s="1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s="16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s="16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s="16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s="16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s="16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s="16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s="16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s="16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s="16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s="1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s="16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s="16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s="16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s="16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s="16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s="16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s="16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s="16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s="16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s="1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s="16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s="16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s="16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s="16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s="16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s="16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s="16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s="16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s="16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s="1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s="16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s="16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s="16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s="16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s="16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s="16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s="16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s="16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s="16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s="1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s="16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s="16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s="16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 s="8">
        <f t="shared" ref="P3010:P3073" si="189">E3010/L3010</f>
        <v>116.73076923076923</v>
      </c>
      <c r="Q3010" s="16" t="s">
        <v>8317</v>
      </c>
      <c r="R3010" t="s">
        <v>8357</v>
      </c>
      <c r="S3010" s="12">
        <f t="shared" ref="S3010:S3073" si="190">(((J3010/60)/60)/24)+DATE(1970,1,1)</f>
        <v>42360.212025462963</v>
      </c>
      <c r="T3010" s="12">
        <f t="shared" ref="T3010:T3073" si="191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8">
        <f t="shared" si="189"/>
        <v>233.8984375</v>
      </c>
      <c r="Q3011" s="16" t="s">
        <v>8317</v>
      </c>
      <c r="R3011" t="s">
        <v>8357</v>
      </c>
      <c r="S3011" s="12">
        <f t="shared" si="190"/>
        <v>41939.569907407407</v>
      </c>
      <c r="T3011" s="12">
        <f t="shared" si="191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s="16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s="16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s="16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s="16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s="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s="16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s="16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s="16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s="16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s="16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s="16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s="16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s="16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s="16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s="1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s="16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s="16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s="16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s="16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s="16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s="16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s="16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s="16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s="16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s="1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s="16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s="16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s="16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s="16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s="16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s="16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s="16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s="16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s="16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s="1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s="16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s="16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s="16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s="16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s="16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s="16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s="16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s="16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s="16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s="1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s="16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s="16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s="16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s="16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s="16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s="16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s="16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s="16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s="16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s="1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s="16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s="16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s="16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s="16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s="16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s="16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s="16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8">
        <f t="shared" ref="P3074:P3137" si="193">E3074/L3074</f>
        <v>1</v>
      </c>
      <c r="Q3074" s="16" t="s">
        <v>8317</v>
      </c>
      <c r="R3074" t="s">
        <v>8357</v>
      </c>
      <c r="S3074" s="12">
        <f t="shared" ref="S3074:S3137" si="194">(((J3074/60)/60)/24)+DATE(1970,1,1)</f>
        <v>42658.690532407403</v>
      </c>
      <c r="T3074" s="12">
        <f t="shared" ref="T3074:T3137" si="195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8">
        <f t="shared" si="193"/>
        <v>92.142857142857139</v>
      </c>
      <c r="Q3075" s="16" t="s">
        <v>8317</v>
      </c>
      <c r="R3075" t="s">
        <v>8357</v>
      </c>
      <c r="S3075" s="12">
        <f t="shared" si="194"/>
        <v>42111.684027777781</v>
      </c>
      <c r="T3075" s="12">
        <f t="shared" si="195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s="1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s="16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s="16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s="16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s="16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s="16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s="16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s="16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s="16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s="16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s="1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s="16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s="16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s="16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s="16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s="16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s="16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s="16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s="16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s="16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s="1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s="16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s="16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s="16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s="16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s="16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s="16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s="16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s="16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s="16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s="1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s="16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s="16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s="16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s="16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s="16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s="16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s="16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s="16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s="16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s="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s="16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s="16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s="16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s="16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s="16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s="16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s="16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s="16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s="16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s="1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s="16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s="16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s="16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s="16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s="16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s="16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s="16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s="16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s="16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s="1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s="16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8">
        <f t="shared" ref="P3138:P3201" si="197">E3138/L3138</f>
        <v>29.045454545454547</v>
      </c>
      <c r="Q3138" s="16" t="s">
        <v>8317</v>
      </c>
      <c r="R3138" t="s">
        <v>8318</v>
      </c>
      <c r="S3138" s="12">
        <f t="shared" ref="S3138:S3201" si="198">(((J3138/60)/60)/24)+DATE(1970,1,1)</f>
        <v>42789.462430555555</v>
      </c>
      <c r="T3138" s="12">
        <f t="shared" ref="T3138:T3201" si="199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8">
        <f t="shared" si="197"/>
        <v>50</v>
      </c>
      <c r="Q3139" s="16" t="s">
        <v>8317</v>
      </c>
      <c r="R3139" t="s">
        <v>8318</v>
      </c>
      <c r="S3139" s="12">
        <f t="shared" si="198"/>
        <v>42807.885057870371</v>
      </c>
      <c r="T3139" s="12">
        <f t="shared" si="199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s="16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s="16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s="16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s="16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s="16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s="16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s="1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s="16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s="16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s="16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s="16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s="16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s="16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s="16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s="16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s="16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s="1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s="16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s="16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s="16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s="16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s="16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s="16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s="16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s="16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s="16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s="1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s="16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s="16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s="16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s="16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s="16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s="16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s="16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s="16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s="16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s="1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s="16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s="16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s="16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s="16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s="16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s="16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s="16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s="16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s="16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s="1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s="16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s="16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s="16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s="16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s="16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s="16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s="16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s="16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s="16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s="1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s="16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s="16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s="16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s="16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s="16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8">
        <f t="shared" ref="P3202:P3265" si="201">E3202/L3202</f>
        <v>1</v>
      </c>
      <c r="Q3202" s="16" t="s">
        <v>8317</v>
      </c>
      <c r="R3202" t="s">
        <v>8359</v>
      </c>
      <c r="S3202" s="12">
        <f t="shared" ref="S3202:S3265" si="202">(((J3202/60)/60)/24)+DATE(1970,1,1)</f>
        <v>42460.320613425924</v>
      </c>
      <c r="T3202" s="12">
        <f t="shared" ref="T3202:T3265" si="203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8">
        <f t="shared" si="201"/>
        <v>12.5</v>
      </c>
      <c r="Q3203" s="16" t="s">
        <v>8317</v>
      </c>
      <c r="R3203" t="s">
        <v>8359</v>
      </c>
      <c r="S3203" s="12">
        <f t="shared" si="202"/>
        <v>41861.767094907409</v>
      </c>
      <c r="T3203" s="12">
        <f t="shared" si="203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s="16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s="16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s="1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s="16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s="16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s="16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s="16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s="16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s="16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s="16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s="16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s="16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s="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s="16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s="16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s="16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s="16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s="16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s="16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s="16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s="16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s="16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s="1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s="16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s="16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s="16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s="16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s="16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s="16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s="16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s="16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s="16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s="1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s="16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s="16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s="16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s="16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s="16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s="16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s="16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s="16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s="16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s="1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s="16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s="16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s="16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s="16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s="16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s="16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s="16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s="16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s="16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s="1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s="16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s="16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s="16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s="16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s="16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s="16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s="16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s="16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s="16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 s="8">
        <f t="shared" ref="P3266:P3329" si="205">E3266/L3266</f>
        <v>52.551020408163268</v>
      </c>
      <c r="Q3266" s="16" t="s">
        <v>8317</v>
      </c>
      <c r="R3266" t="s">
        <v>8318</v>
      </c>
      <c r="S3266" s="12">
        <f t="shared" ref="S3266:S3329" si="206">(((J3266/60)/60)/24)+DATE(1970,1,1)</f>
        <v>42016.800208333334</v>
      </c>
      <c r="T3266" s="12">
        <f t="shared" ref="T3266:T3329" si="207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8">
        <f t="shared" si="205"/>
        <v>70.285714285714292</v>
      </c>
      <c r="Q3267" s="16" t="s">
        <v>8317</v>
      </c>
      <c r="R3267" t="s">
        <v>8318</v>
      </c>
      <c r="S3267" s="12">
        <f t="shared" si="206"/>
        <v>42311.711979166663</v>
      </c>
      <c r="T3267" s="12">
        <f t="shared" si="207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s="16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s="16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s="16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s="16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s="16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s="16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s="16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s="16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s="1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s="16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s="16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s="16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s="16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s="16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s="16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s="16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s="16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s="16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s="1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s="16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s="16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s="16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s="16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s="16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s="16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s="16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s="16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s="16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s="1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s="16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s="16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s="16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s="16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s="16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s="16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s="16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s="16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s="16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s="1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s="16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s="16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s="16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s="16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s="16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s="16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s="16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s="16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s="16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s="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s="16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s="16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s="16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s="16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s="16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s="16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s="16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s="16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s="16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s="1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s="16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s="16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s="16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 s="8">
        <f t="shared" ref="P3330:P3393" si="209">E3330/L3330</f>
        <v>292.77777777777777</v>
      </c>
      <c r="Q3330" s="16" t="s">
        <v>8317</v>
      </c>
      <c r="R3330" t="s">
        <v>8318</v>
      </c>
      <c r="S3330" s="12">
        <f t="shared" ref="S3330:S3393" si="210">(((J3330/60)/60)/24)+DATE(1970,1,1)</f>
        <v>41822.57503472222</v>
      </c>
      <c r="T3330" s="12">
        <f t="shared" ref="T3330:T3393" si="211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8">
        <f t="shared" si="209"/>
        <v>44.92307692307692</v>
      </c>
      <c r="Q3331" s="16" t="s">
        <v>8317</v>
      </c>
      <c r="R3331" t="s">
        <v>8318</v>
      </c>
      <c r="S3331" s="12">
        <f t="shared" si="210"/>
        <v>41837.323009259257</v>
      </c>
      <c r="T3331" s="12">
        <f t="shared" si="211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s="16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s="16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s="16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s="16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s="1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s="16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s="16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s="16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s="16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s="16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s="16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s="16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s="16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s="16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s="1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s="16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s="16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s="16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s="16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s="16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s="16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s="16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s="16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s="16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s="1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s="16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s="16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s="16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s="16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s="16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s="16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s="16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s="16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s="16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s="1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s="16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s="16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s="16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s="16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s="16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s="16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s="16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s="16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s="16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s="1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s="16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s="16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s="16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s="16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s="16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s="16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s="16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s="16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s="16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s="1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s="16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s="16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s="16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s="16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s="16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s="16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s="16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 s="8">
        <f t="shared" ref="P3394:P3457" si="213">E3394/L3394</f>
        <v>41.666666666666664</v>
      </c>
      <c r="Q3394" s="16" t="s">
        <v>8317</v>
      </c>
      <c r="R3394" t="s">
        <v>8318</v>
      </c>
      <c r="S3394" s="12">
        <f t="shared" ref="S3394:S3457" si="214">(((J3394/60)/60)/24)+DATE(1970,1,1)</f>
        <v>42446.845543981486</v>
      </c>
      <c r="T3394" s="12">
        <f t="shared" ref="T3394:T3457" si="215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8">
        <f t="shared" si="213"/>
        <v>36.06818181818182</v>
      </c>
      <c r="Q3395" s="16" t="s">
        <v>8317</v>
      </c>
      <c r="R3395" t="s">
        <v>8318</v>
      </c>
      <c r="S3395" s="12">
        <f t="shared" si="214"/>
        <v>41923.921643518523</v>
      </c>
      <c r="T3395" s="12">
        <f t="shared" si="215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s="1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s="16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s="16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s="16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s="16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s="16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s="16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s="16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s="16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s="16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s="1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s="16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s="16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s="16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s="16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s="16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s="16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s="16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s="16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s="16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s="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s="16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s="16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s="16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s="16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s="16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s="16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s="16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s="16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s="16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s="1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s="16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s="16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s="16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s="16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s="16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s="16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s="16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s="16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s="16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s="1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s="16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s="16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s="16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s="16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s="16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s="16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s="16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s="16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s="16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s="1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s="16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s="16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s="16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s="16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s="16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s="16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s="16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s="16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s="16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s="1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s="16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 s="8">
        <f t="shared" ref="P3458:P3521" si="217">E3458/L3458</f>
        <v>358.6875</v>
      </c>
      <c r="Q3458" s="16" t="s">
        <v>8317</v>
      </c>
      <c r="R3458" t="s">
        <v>8318</v>
      </c>
      <c r="S3458" s="12">
        <f t="shared" ref="S3458:S3521" si="218">(((J3458/60)/60)/24)+DATE(1970,1,1)</f>
        <v>41821.205636574072</v>
      </c>
      <c r="T3458" s="12">
        <f t="shared" ref="T3458:T3521" si="219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8">
        <f t="shared" si="217"/>
        <v>50.981818181818184</v>
      </c>
      <c r="Q3459" s="16" t="s">
        <v>8317</v>
      </c>
      <c r="R3459" t="s">
        <v>8318</v>
      </c>
      <c r="S3459" s="12">
        <f t="shared" si="218"/>
        <v>42016.706678240742</v>
      </c>
      <c r="T3459" s="12">
        <f t="shared" si="219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s="16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s="16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s="16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s="16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s="16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s="16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s="1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s="16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s="16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s="16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s="16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s="16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s="16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s="16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s="16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s="16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s="1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s="16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s="16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s="16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s="16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s="16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s="16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s="16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s="16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s="16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s="1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s="16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s="16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s="16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s="16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s="16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s="16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s="16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s="16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s="16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s="1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s="16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s="16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s="16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s="16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s="16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s="16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s="16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s="16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s="16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s="1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s="16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s="16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s="16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s="16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s="16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s="16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s="16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s="16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s="16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s="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s="16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s="16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s="16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s="16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s="16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 s="8">
        <f t="shared" ref="P3522:P3585" si="221">E3522/L3522</f>
        <v>95.952380952380949</v>
      </c>
      <c r="Q3522" s="16" t="s">
        <v>8317</v>
      </c>
      <c r="R3522" t="s">
        <v>8318</v>
      </c>
      <c r="S3522" s="12">
        <f t="shared" ref="S3522:S3585" si="222">(((J3522/60)/60)/24)+DATE(1970,1,1)</f>
        <v>42227.824212962965</v>
      </c>
      <c r="T3522" s="12">
        <f t="shared" ref="T3522:T3585" si="223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8">
        <f t="shared" si="221"/>
        <v>45.615384615384613</v>
      </c>
      <c r="Q3523" s="16" t="s">
        <v>8317</v>
      </c>
      <c r="R3523" t="s">
        <v>8318</v>
      </c>
      <c r="S3523" s="12">
        <f t="shared" si="222"/>
        <v>41881.361342592594</v>
      </c>
      <c r="T3523" s="12">
        <f t="shared" si="223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s="16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s="16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s="1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s="16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s="16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s="16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s="16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s="16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s="16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s="16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s="16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s="16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s="1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s="16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s="16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s="16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s="16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s="16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s="16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s="16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s="16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s="16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s="1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s="16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s="16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s="16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s="16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s="16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s="16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s="16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s="16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s="16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s="1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s="16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s="16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s="16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s="16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s="16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s="16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s="16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s="16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s="16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s="1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s="16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s="16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s="16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s="16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s="16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s="16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s="16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s="16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s="16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s="1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s="16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s="16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s="16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s="16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s="16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s="16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s="16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s="16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s="16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 s="8">
        <f t="shared" ref="P3586:P3649" si="225">E3586/L3586</f>
        <v>30.9375</v>
      </c>
      <c r="Q3586" s="16" t="s">
        <v>8317</v>
      </c>
      <c r="R3586" t="s">
        <v>8318</v>
      </c>
      <c r="S3586" s="12">
        <f t="shared" ref="S3586:S3649" si="226">(((J3586/60)/60)/24)+DATE(1970,1,1)</f>
        <v>42168.316481481481</v>
      </c>
      <c r="T3586" s="12">
        <f t="shared" ref="T3586:T3649" si="227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8">
        <f t="shared" si="225"/>
        <v>176.08695652173913</v>
      </c>
      <c r="Q3587" s="16" t="s">
        <v>8317</v>
      </c>
      <c r="R3587" t="s">
        <v>8318</v>
      </c>
      <c r="S3587" s="12">
        <f t="shared" si="226"/>
        <v>41964.716319444444</v>
      </c>
      <c r="T3587" s="12">
        <f t="shared" si="227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s="16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s="16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s="16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s="16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s="16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s="16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s="16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s="16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s="1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s="16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s="16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s="16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s="16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s="16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s="16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s="16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s="16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s="16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s="1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s="16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s="16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s="16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s="16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s="16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s="16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s="16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s="16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s="16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s="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s="16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s="16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s="16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s="16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s="16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s="16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s="16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s="16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s="16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s="1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s="16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s="16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s="16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s="16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s="16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s="16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s="16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s="16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s="16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s="1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s="16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s="16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s="16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s="16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s="16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s="16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s="16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s="16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s="16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s="1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s="16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s="16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s="16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 s="8">
        <f t="shared" ref="P3650:P3713" si="229">E3650/L3650</f>
        <v>550.04109589041093</v>
      </c>
      <c r="Q3650" s="16" t="s">
        <v>8317</v>
      </c>
      <c r="R3650" t="s">
        <v>8318</v>
      </c>
      <c r="S3650" s="12">
        <f t="shared" ref="S3650:S3713" si="230">(((J3650/60)/60)/24)+DATE(1970,1,1)</f>
        <v>41887.292187500003</v>
      </c>
      <c r="T3650" s="12">
        <f t="shared" ref="T3650:T3713" si="231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8">
        <f t="shared" si="229"/>
        <v>97.5</v>
      </c>
      <c r="Q3651" s="16" t="s">
        <v>8317</v>
      </c>
      <c r="R3651" t="s">
        <v>8318</v>
      </c>
      <c r="S3651" s="12">
        <f t="shared" si="230"/>
        <v>41780.712893518517</v>
      </c>
      <c r="T3651" s="12">
        <f t="shared" si="231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s="16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s="16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s="16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s="16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s="1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s="16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s="16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s="16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s="16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s="16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s="16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s="16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s="16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s="16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s="1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s="16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s="16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s="16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s="16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s="16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s="16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s="16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s="16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s="16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s="1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s="16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s="16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s="16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s="16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s="16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s="16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s="16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s="16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s="16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s="1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s="16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s="16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s="16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s="16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s="16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s="16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s="16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s="16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s="16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s="1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s="16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s="16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s="16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s="16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s="16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s="16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s="16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s="16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s="16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s="1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s="16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s="16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s="16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s="16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s="16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s="16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s="16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 s="8">
        <f t="shared" ref="P3714:P3777" si="233">E3714/L3714</f>
        <v>110.86538461538461</v>
      </c>
      <c r="Q3714" s="16" t="s">
        <v>8317</v>
      </c>
      <c r="R3714" t="s">
        <v>8318</v>
      </c>
      <c r="S3714" s="12">
        <f t="shared" ref="S3714:S3777" si="234">(((J3714/60)/60)/24)+DATE(1970,1,1)</f>
        <v>42134.172071759262</v>
      </c>
      <c r="T3714" s="12">
        <f t="shared" ref="T3714:T3777" si="235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8">
        <f t="shared" si="233"/>
        <v>106.84210526315789</v>
      </c>
      <c r="Q3715" s="16" t="s">
        <v>8317</v>
      </c>
      <c r="R3715" t="s">
        <v>8318</v>
      </c>
      <c r="S3715" s="12">
        <f t="shared" si="234"/>
        <v>42505.738032407404</v>
      </c>
      <c r="T3715" s="12">
        <f t="shared" si="235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s="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s="16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s="16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s="16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s="16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s="16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s="16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s="16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s="16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s="16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s="1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s="16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s="16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s="16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s="16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s="16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s="16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s="16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s="16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s="16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s="1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s="16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s="16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s="16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s="16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s="16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s="16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s="16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s="16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s="16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s="1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s="16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s="16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s="16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s="16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s="16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s="16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s="16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s="16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s="16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s="1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s="16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s="16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s="16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s="16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s="16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s="16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s="16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s="16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s="16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s="1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s="16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s="16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s="16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s="16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s="16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s="16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s="16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s="16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s="16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s="1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s="16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 s="8">
        <f t="shared" ref="P3778:P3841" si="237">E3778/L3778</f>
        <v>90.819148936170208</v>
      </c>
      <c r="Q3778" s="16" t="s">
        <v>8317</v>
      </c>
      <c r="R3778" t="s">
        <v>8359</v>
      </c>
      <c r="S3778" s="12">
        <f t="shared" ref="S3778:S3841" si="238">(((J3778/60)/60)/24)+DATE(1970,1,1)</f>
        <v>41814.367800925924</v>
      </c>
      <c r="T3778" s="12">
        <f t="shared" ref="T3778:T3841" si="239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8">
        <f t="shared" si="237"/>
        <v>48.542372881355931</v>
      </c>
      <c r="Q3779" s="16" t="s">
        <v>8317</v>
      </c>
      <c r="R3779" t="s">
        <v>8359</v>
      </c>
      <c r="S3779" s="12">
        <f t="shared" si="238"/>
        <v>41887.111354166671</v>
      </c>
      <c r="T3779" s="12">
        <f t="shared" si="239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s="16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s="16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s="16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s="16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s="16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s="16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s="1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s="16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s="16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s="16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s="16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s="16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s="16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s="16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s="16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s="16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s="1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s="16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s="16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s="16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s="16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s="16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s="16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s="16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s="16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s="16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s="1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s="16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s="16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s="16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s="16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s="16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s="16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s="16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s="16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s="16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s="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s="16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s="16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s="16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s="16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s="16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s="16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s="16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s="16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s="16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s="1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s="16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s="16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s="16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s="16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s="16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s="16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s="16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s="16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s="16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s="1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s="16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s="16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s="16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s="16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s="16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 s="8">
        <f t="shared" ref="P3842:P3905" si="241">E3842/L3842</f>
        <v>21.666666666666668</v>
      </c>
      <c r="Q3842" s="16" t="s">
        <v>8317</v>
      </c>
      <c r="R3842" t="s">
        <v>8318</v>
      </c>
      <c r="S3842" s="12">
        <f t="shared" ref="S3842:S3905" si="242">(((J3842/60)/60)/24)+DATE(1970,1,1)</f>
        <v>42432.701724537037</v>
      </c>
      <c r="T3842" s="12">
        <f t="shared" ref="T3842:T3905" si="243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8">
        <f t="shared" si="241"/>
        <v>25.647058823529413</v>
      </c>
      <c r="Q3843" s="16" t="s">
        <v>8317</v>
      </c>
      <c r="R3843" t="s">
        <v>8318</v>
      </c>
      <c r="S3843" s="12">
        <f t="shared" si="242"/>
        <v>41780.785729166666</v>
      </c>
      <c r="T3843" s="12">
        <f t="shared" si="243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s="16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s="16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s="1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s="16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s="16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s="16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s="16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s="16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s="16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s="16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s="16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s="16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s="1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s="16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s="16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s="16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s="16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s="16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s="16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s="16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s="16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s="16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s="1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s="16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s="16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s="16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s="16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s="16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s="16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s="16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s="16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s="16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s="1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s="16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s="16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s="16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s="16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s="16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s="16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s="16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s="16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s="16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s="1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s="16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s="16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s="16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s="16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s="16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s="16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s="16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s="16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s="16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s="1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s="16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s="16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s="16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s="16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s="16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s="16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s="16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s="16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s="16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8">
        <f t="shared" ref="P3906:P3969" si="245">E3906/L3906</f>
        <v>1.5</v>
      </c>
      <c r="Q3906" s="16" t="s">
        <v>8317</v>
      </c>
      <c r="R3906" t="s">
        <v>8318</v>
      </c>
      <c r="S3906" s="12">
        <f t="shared" ref="S3906:S3969" si="246">(((J3906/60)/60)/24)+DATE(1970,1,1)</f>
        <v>42095.229166666672</v>
      </c>
      <c r="T3906" s="12">
        <f t="shared" ref="T3906:T3969" si="247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8">
        <f t="shared" si="245"/>
        <v>24.714285714285715</v>
      </c>
      <c r="Q3907" s="16" t="s">
        <v>8317</v>
      </c>
      <c r="R3907" t="s">
        <v>8318</v>
      </c>
      <c r="S3907" s="12">
        <f t="shared" si="246"/>
        <v>42124.623877314814</v>
      </c>
      <c r="T3907" s="12">
        <f t="shared" si="247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s="16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s="16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s="16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s="16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s="16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s="16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s="16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s="16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s="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s="16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s="16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s="16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s="16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s="16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s="16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s="16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s="16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s="16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s="1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s="16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s="16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s="16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s="16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s="16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s="16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s="16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s="16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s="16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s="1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s="16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s="16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s="16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s="16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s="16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s="16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s="16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s="16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s="16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s="1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s="16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s="16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s="16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s="16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s="16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s="16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s="16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s="16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s="16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s="1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s="16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s="16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s="16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s="16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s="16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s="16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s="16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s="16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s="16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s="1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s="16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s="16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s="16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8">
        <f t="shared" ref="P3970:P4033" si="249">E3970/L3970</f>
        <v>47.909090909090907</v>
      </c>
      <c r="Q3970" s="16" t="s">
        <v>8317</v>
      </c>
      <c r="R3970" t="s">
        <v>8318</v>
      </c>
      <c r="S3970" s="12">
        <f t="shared" ref="S3970:S4033" si="250">(((J3970/60)/60)/24)+DATE(1970,1,1)</f>
        <v>42452.815659722226</v>
      </c>
      <c r="T3970" s="12">
        <f t="shared" ref="T3970:T4033" si="251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8">
        <f t="shared" si="249"/>
        <v>35.166666666666664</v>
      </c>
      <c r="Q3971" s="16" t="s">
        <v>8317</v>
      </c>
      <c r="R3971" t="s">
        <v>8318</v>
      </c>
      <c r="S3971" s="12">
        <f t="shared" si="250"/>
        <v>42601.854699074072</v>
      </c>
      <c r="T3971" s="12">
        <f t="shared" si="251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s="16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s="16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s="16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s="16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s="1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s="16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s="16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s="16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s="16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s="16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s="16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s="16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s="16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s="16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s="1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s="16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s="16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s="16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s="16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s="16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s="16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s="16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s="16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s="16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s="1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s="16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s="16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s="16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s="16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s="16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s="16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s="16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s="16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s="16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s="1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s="16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s="16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s="16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s="16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s="16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s="16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s="16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s="16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s="16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s="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s="16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s="16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s="16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s="16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s="16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s="16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s="16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s="16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s="16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s="1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s="16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s="16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s="16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s="16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s="16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s="16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s="16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8">
        <f t="shared" ref="P4034:P4097" si="253">E4034/L4034</f>
        <v>59</v>
      </c>
      <c r="Q4034" s="16" t="s">
        <v>8317</v>
      </c>
      <c r="R4034" t="s">
        <v>8318</v>
      </c>
      <c r="S4034" s="12">
        <f t="shared" ref="S4034:S4097" si="254">(((J4034/60)/60)/24)+DATE(1970,1,1)</f>
        <v>42293.809212962966</v>
      </c>
      <c r="T4034" s="12">
        <f t="shared" ref="T4034:T4097" si="255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8">
        <f t="shared" si="253"/>
        <v>65.340319148936175</v>
      </c>
      <c r="Q4035" s="16" t="s">
        <v>8317</v>
      </c>
      <c r="R4035" t="s">
        <v>8318</v>
      </c>
      <c r="S4035" s="12">
        <f t="shared" si="254"/>
        <v>42614.268796296295</v>
      </c>
      <c r="T4035" s="12">
        <f t="shared" si="255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s="1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s="16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s="16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s="16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s="16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s="16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s="16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s="16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s="16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s="16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s="1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s="16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s="16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s="16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s="16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s="16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s="16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s="16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s="16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s="16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s="1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s="16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s="16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s="16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s="16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s="16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s="16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s="16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s="16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s="16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s="1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s="16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s="16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s="16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s="16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s="16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s="16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s="16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s="16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s="16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s="1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s="16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s="16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s="16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s="16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s="16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s="16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s="16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s="16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s="16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s="1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s="16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s="16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s="16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s="16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s="16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s="16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s="16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s="16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s="16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s="1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s="16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 s="8">
        <f t="shared" ref="P4098:P4115" si="257">E4098/L4098</f>
        <v>80</v>
      </c>
      <c r="Q4098" s="16" t="s">
        <v>8317</v>
      </c>
      <c r="R4098" t="s">
        <v>8318</v>
      </c>
      <c r="S4098" s="12">
        <f t="shared" ref="S4098:S4115" si="258">(((J4098/60)/60)/24)+DATE(1970,1,1)</f>
        <v>42750.530312499999</v>
      </c>
      <c r="T4098" s="12">
        <f t="shared" ref="T4098:T4115" si="259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 t="e">
        <f t="shared" si="257"/>
        <v>#DIV/0!</v>
      </c>
      <c r="Q4099" s="16" t="s">
        <v>8317</v>
      </c>
      <c r="R4099" t="s">
        <v>8318</v>
      </c>
      <c r="S4099" s="12">
        <f t="shared" si="258"/>
        <v>42344.824502314819</v>
      </c>
      <c r="T4099" s="12">
        <f t="shared" si="259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s="16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s="16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s="16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s="16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s="16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s="16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s="1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s="16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s="16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s="16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s="16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s="16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s="16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s="16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s="16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s="16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phoneticPr fontId="3" type="noConversion"/>
  <conditionalFormatting sqref="F1:F1048576">
    <cfRule type="containsText" dxfId="14" priority="4" operator="containsText" text="canceled">
      <formula>NOT(ISERROR(SEARCH("canceled",F1)))</formula>
    </cfRule>
    <cfRule type="containsText" dxfId="13" priority="5" operator="containsText" text="successful">
      <formula>NOT(ISERROR(SEARCH("successful",F1)))</formula>
    </cfRule>
  </conditionalFormatting>
  <conditionalFormatting sqref="F2:F4115">
    <cfRule type="containsText" dxfId="12" priority="2" operator="containsText" text="failed">
      <formula>NOT(ISERROR(SEARCH("failed",F2)))</formula>
    </cfRule>
    <cfRule type="containsText" dxfId="11" priority="3" operator="containsText" text="live">
      <formula>NOT(ISERROR(SEARCH("live",F2)))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06C1A-6A7E-4B78-9D02-0C3E23CCBB2C}">
  <dimension ref="A1:F14"/>
  <sheetViews>
    <sheetView workbookViewId="0">
      <selection activeCell="B10" sqref="B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8223</v>
      </c>
      <c r="B1" t="s">
        <v>8364</v>
      </c>
    </row>
    <row r="3" spans="1:6" x14ac:dyDescent="0.3">
      <c r="A3" s="10" t="s">
        <v>8362</v>
      </c>
      <c r="B3" s="10" t="s">
        <v>8363</v>
      </c>
    </row>
    <row r="4" spans="1:6" x14ac:dyDescent="0.3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11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11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11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11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6045A-4AB4-4F82-B0C8-3C199DAFCD69}">
  <dimension ref="A1:F47"/>
  <sheetViews>
    <sheetView workbookViewId="0">
      <selection activeCell="B1" sqref="B1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1" spans="1:6" x14ac:dyDescent="0.3">
      <c r="A1" s="10" t="s">
        <v>8223</v>
      </c>
      <c r="B1" t="s">
        <v>8364</v>
      </c>
    </row>
    <row r="2" spans="1:6" x14ac:dyDescent="0.3">
      <c r="A2" s="10" t="s">
        <v>8308</v>
      </c>
      <c r="B2" t="s">
        <v>8364</v>
      </c>
    </row>
    <row r="4" spans="1:6" x14ac:dyDescent="0.3">
      <c r="A4" s="10" t="s">
        <v>8362</v>
      </c>
      <c r="B4" s="10" t="s">
        <v>8363</v>
      </c>
    </row>
    <row r="5" spans="1:6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EB95A-2D4E-4E87-B396-33D2ADAD3D09}">
  <dimension ref="A1:E18"/>
  <sheetViews>
    <sheetView workbookViewId="0">
      <selection activeCell="B7" sqref="B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7" width="11" bestFit="1" customWidth="1"/>
  </cols>
  <sheetData>
    <row r="1" spans="1:5" x14ac:dyDescent="0.3">
      <c r="A1" s="10" t="s">
        <v>8308</v>
      </c>
      <c r="B1" t="s">
        <v>8364</v>
      </c>
    </row>
    <row r="2" spans="1:5" x14ac:dyDescent="0.3">
      <c r="A2" s="10" t="s">
        <v>8379</v>
      </c>
      <c r="B2" t="s">
        <v>8364</v>
      </c>
    </row>
    <row r="4" spans="1:5" x14ac:dyDescent="0.3">
      <c r="A4" s="10" t="s">
        <v>8362</v>
      </c>
      <c r="B4" s="10" t="s">
        <v>8363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396CE-8AE4-44ED-9ACE-AE395CBAB494}">
  <dimension ref="A1:H13"/>
  <sheetViews>
    <sheetView workbookViewId="0">
      <selection activeCell="L16" sqref="L16"/>
    </sheetView>
  </sheetViews>
  <sheetFormatPr defaultRowHeight="14.4" x14ac:dyDescent="0.3"/>
  <cols>
    <col min="1" max="1" width="26.5546875" bestFit="1" customWidth="1"/>
    <col min="2" max="2" width="18.21875" customWidth="1"/>
    <col min="3" max="3" width="14.6640625" customWidth="1"/>
    <col min="4" max="4" width="17.33203125" customWidth="1"/>
    <col min="5" max="5" width="14.109375" customWidth="1"/>
    <col min="6" max="6" width="20.77734375" customWidth="1"/>
    <col min="7" max="7" width="17.21875" customWidth="1"/>
    <col min="8" max="8" width="19.886718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s="13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COUNTIFS(Sheet1!$D:$D,"&lt;1000")</f>
        <v>461</v>
      </c>
      <c r="F2" s="14">
        <f>Table5[[#This Row],[Number Successful]]/Table5[[#This Row],[Total Projects]]</f>
        <v>0.69848156182212584</v>
      </c>
      <c r="G2" s="14">
        <f>Table5[[#This Row],[Number Failed]]/Table5[[#This Row],[Total Projects]]</f>
        <v>0.24511930585683298</v>
      </c>
      <c r="H2" s="14">
        <f>Table5[[#This Row],[Number Canceled]]/Table5[[#This Row],[Total Projects]]</f>
        <v>3.9045553145336226E-2</v>
      </c>
    </row>
    <row r="3" spans="1:8" x14ac:dyDescent="0.3">
      <c r="A3" s="13" t="s">
        <v>8389</v>
      </c>
      <c r="B3">
        <f>COUNTIFS(Sheet1!$D:$D,"&gt;=1000",Sheet1!$D:$D,"&lt;4999",Sheet1!$F:$F,"successful")</f>
        <v>931</v>
      </c>
      <c r="C3">
        <f>COUNTIFS(Sheet1!$D:$D,"&gt;=1000",Sheet1!$D:$D,"&lt;4999",Sheet1!$F:$F,"failed")</f>
        <v>420</v>
      </c>
      <c r="D3">
        <f>COUNTIFS(Sheet1!$D:$D,"&gt;=1000",Sheet1!$D:$D,"&lt;4999",Sheet1!$F:$F,"canceled")</f>
        <v>60</v>
      </c>
      <c r="E3">
        <f>COUNTIFS(Sheet1!$D:$D,"&gt;=1000",Sheet1!$D:$D,"&lt;4999")</f>
        <v>1424</v>
      </c>
      <c r="F3" s="14">
        <f>Table5[[#This Row],[Number Successful]]/Table5[[#This Row],[Total Projects]]</f>
        <v>0.6537921348314607</v>
      </c>
      <c r="G3" s="14">
        <f>Table5[[#This Row],[Number Failed]]/Table5[[#This Row],[Total Projects]]</f>
        <v>0.2949438202247191</v>
      </c>
      <c r="H3" s="14">
        <f>Table5[[#This Row],[Number Canceled]]/Table5[[#This Row],[Total Projects]]</f>
        <v>4.2134831460674156E-2</v>
      </c>
    </row>
    <row r="4" spans="1:8" x14ac:dyDescent="0.3">
      <c r="A4" s="13" t="s">
        <v>8390</v>
      </c>
      <c r="B4">
        <f>COUNTIFS(Sheet1!$D:$D,"&gt;=5000",Sheet1!$D:$D,"&lt;9999",Sheet1!$F:$F,"successful")</f>
        <v>380</v>
      </c>
      <c r="C4">
        <f>COUNTIFS(Sheet1!$D:$D,"&gt;=5000",Sheet1!$D:$D,"&lt;9999",Sheet1!$F:$F,"failed")</f>
        <v>282</v>
      </c>
      <c r="D4">
        <f>COUNTIFS(Sheet1!$D:$D,"&gt;=5000",Sheet1!$D:$D,"&lt;9999",Sheet1!$F:$F,"canceled")</f>
        <v>51</v>
      </c>
      <c r="E4">
        <f>COUNTIFS(Sheet1!$D:$D,"&gt;=5000",Sheet1!$D:$D,"&lt;9999")</f>
        <v>719</v>
      </c>
      <c r="F4" s="14">
        <f>Table5[[#This Row],[Number Successful]]/Table5[[#This Row],[Total Projects]]</f>
        <v>0.52851182197496527</v>
      </c>
      <c r="G4" s="14">
        <f>Table5[[#This Row],[Number Failed]]/Table5[[#This Row],[Total Projects]]</f>
        <v>0.39221140472878996</v>
      </c>
      <c r="H4" s="14">
        <f>Table5[[#This Row],[Number Canceled]]/Table5[[#This Row],[Total Projects]]</f>
        <v>7.0931849791376914E-2</v>
      </c>
    </row>
    <row r="5" spans="1:8" x14ac:dyDescent="0.3">
      <c r="A5" s="13" t="s">
        <v>8391</v>
      </c>
      <c r="B5">
        <f>COUNTIFS(Sheet1!$D:$D,"&gt;=10000",Sheet1!$D:$D,"&lt;14999",Sheet1!$F:$F,"successful")</f>
        <v>168</v>
      </c>
      <c r="C5">
        <f>COUNTIFS(Sheet1!$D:$D,"&gt;=10000",Sheet1!$D:$D,"&lt;14999",Sheet1!$F:$F,"failed")</f>
        <v>144</v>
      </c>
      <c r="D5">
        <f>COUNTIFS(Sheet1!$D:$D,"&gt;=10000",Sheet1!$D:$D,"&lt;14999",Sheet1!$F:$F,"canceled")</f>
        <v>40</v>
      </c>
      <c r="E5">
        <f>COUNTIFS(Sheet1!$D:$D,"&gt;=10000",Sheet1!$D:$D,"&lt;14999")</f>
        <v>361</v>
      </c>
      <c r="F5" s="14">
        <f>Table5[[#This Row],[Number Successful]]/Table5[[#This Row],[Total Projects]]</f>
        <v>0.46537396121883656</v>
      </c>
      <c r="G5" s="14">
        <f>Table5[[#This Row],[Number Failed]]/Table5[[#This Row],[Total Projects]]</f>
        <v>0.39889196675900279</v>
      </c>
      <c r="H5" s="14">
        <f>Table5[[#This Row],[Number Canceled]]/Table5[[#This Row],[Total Projects]]</f>
        <v>0.11080332409972299</v>
      </c>
    </row>
    <row r="6" spans="1:8" x14ac:dyDescent="0.3">
      <c r="A6" s="13" t="s">
        <v>8392</v>
      </c>
      <c r="B6">
        <f>COUNTIFS(Sheet1!$D:$D,"&gt;=15000",Sheet1!$D:$D,"&lt;19999",Sheet1!$F:$F,"successful")</f>
        <v>94</v>
      </c>
      <c r="C6">
        <f>COUNTIFS(Sheet1!$D:$D,"&gt;=15000",Sheet1!$D:$D,"&lt;19999",Sheet1!$F:$F,"failed")</f>
        <v>90</v>
      </c>
      <c r="D6">
        <f>COUNTIFS(Sheet1!$D:$D,"&gt;=15000",Sheet1!$D:$D,"&lt;19999",Sheet1!$F:$F,"canceled")</f>
        <v>17</v>
      </c>
      <c r="E6">
        <f>COUNTIFS(Sheet1!$D:$D,"&gt;=15000",Sheet1!$D:$D,"&lt;19999")</f>
        <v>205</v>
      </c>
      <c r="F6" s="14">
        <f>Table5[[#This Row],[Number Successful]]/Table5[[#This Row],[Total Projects]]</f>
        <v>0.45853658536585368</v>
      </c>
      <c r="G6" s="14">
        <f>Table5[[#This Row],[Number Failed]]/Table5[[#This Row],[Total Projects]]</f>
        <v>0.43902439024390244</v>
      </c>
      <c r="H6" s="14">
        <f>Table5[[#This Row],[Number Canceled]]/Table5[[#This Row],[Total Projects]]</f>
        <v>8.2926829268292687E-2</v>
      </c>
    </row>
    <row r="7" spans="1:8" x14ac:dyDescent="0.3">
      <c r="A7" s="13" t="s">
        <v>8393</v>
      </c>
      <c r="B7">
        <f>COUNTIFS(Sheet1!$D:$D,"&gt;=20000",Sheet1!$D:$D,"&lt;24999",Sheet1!$F:$F,"successful")</f>
        <v>62</v>
      </c>
      <c r="C7">
        <f>COUNTIFS(Sheet1!$D:$D,"&gt;=20000",Sheet1!$D:$D,"&lt;24999",Sheet1!$F:$F,"failed")</f>
        <v>72</v>
      </c>
      <c r="D7">
        <f>COUNTIFS(Sheet1!$D:$D,"&gt;=20000",Sheet1!$D:$D,"&lt;24999",Sheet1!$F:$F,"canceled")</f>
        <v>14</v>
      </c>
      <c r="E7">
        <f>COUNTIFS(Sheet1!$D:$D,"&gt;=20000",Sheet1!$D:$D,"&lt;24999")</f>
        <v>149</v>
      </c>
      <c r="F7" s="14">
        <f>Table5[[#This Row],[Number Successful]]/Table5[[#This Row],[Total Projects]]</f>
        <v>0.41610738255033558</v>
      </c>
      <c r="G7" s="14">
        <f>Table5[[#This Row],[Number Failed]]/Table5[[#This Row],[Total Projects]]</f>
        <v>0.48322147651006714</v>
      </c>
      <c r="H7" s="14">
        <f>Table5[[#This Row],[Number Canceled]]/Table5[[#This Row],[Total Projects]]</f>
        <v>9.3959731543624164E-2</v>
      </c>
    </row>
    <row r="8" spans="1:8" x14ac:dyDescent="0.3">
      <c r="A8" s="13" t="s">
        <v>8394</v>
      </c>
      <c r="B8">
        <f>COUNTIFS(Sheet1!$D:$D,"&gt;=25000",Sheet1!$D:$D,"&lt;29999",Sheet1!$F:$F,"successful")</f>
        <v>55</v>
      </c>
      <c r="C8">
        <f>COUNTIFS(Sheet1!$D:$D,"&gt;=25000",Sheet1!$D:$D,"&lt;29999",Sheet1!$F:$F,"failed")</f>
        <v>64</v>
      </c>
      <c r="D8">
        <f>COUNTIFS(Sheet1!$D:$D,"&gt;=25000",Sheet1!$D:$D,"&lt;29999",Sheet1!$F:$F,"canceled")</f>
        <v>18</v>
      </c>
      <c r="E8">
        <f>COUNTIFS(Sheet1!$D:$D,"&gt;=25000",Sheet1!$D:$D,"&lt;29999")</f>
        <v>138</v>
      </c>
      <c r="F8" s="14">
        <f>Table5[[#This Row],[Number Successful]]/Table5[[#This Row],[Total Projects]]</f>
        <v>0.39855072463768115</v>
      </c>
      <c r="G8" s="14">
        <f>Table5[[#This Row],[Number Failed]]/Table5[[#This Row],[Total Projects]]</f>
        <v>0.46376811594202899</v>
      </c>
      <c r="H8" s="14">
        <f>Table5[[#This Row],[Number Canceled]]/Table5[[#This Row],[Total Projects]]</f>
        <v>0.13043478260869565</v>
      </c>
    </row>
    <row r="9" spans="1:8" x14ac:dyDescent="0.3">
      <c r="A9" s="13" t="s">
        <v>8395</v>
      </c>
      <c r="B9">
        <f>COUNTIFS(Sheet1!$D:$D,"&gt;=30000",Sheet1!$D:$D,"&lt;34999",Sheet1!$F:$F,"successful")</f>
        <v>32</v>
      </c>
      <c r="C9">
        <f>COUNTIFS(Sheet1!$D:$D,"&gt;=30000",Sheet1!$D:$D,"&lt;34999",Sheet1!$F:$F,"failed")</f>
        <v>37</v>
      </c>
      <c r="D9">
        <f>COUNTIFS(Sheet1!$D:$D,"&gt;=30000",Sheet1!$D:$D,"&lt;34999",Sheet1!$F:$F,"canceled")</f>
        <v>13</v>
      </c>
      <c r="E9">
        <f>COUNTIFS(Sheet1!$D:$D,"&gt;=30000",Sheet1!$D:$D,"&lt;34999")</f>
        <v>84</v>
      </c>
      <c r="F9" s="14">
        <f>Table5[[#This Row],[Number Successful]]/Table5[[#This Row],[Total Projects]]</f>
        <v>0.38095238095238093</v>
      </c>
      <c r="G9" s="14">
        <f>Table5[[#This Row],[Number Failed]]/Table5[[#This Row],[Total Projects]]</f>
        <v>0.44047619047619047</v>
      </c>
      <c r="H9" s="14">
        <f>Table5[[#This Row],[Number Canceled]]/Table5[[#This Row],[Total Projects]]</f>
        <v>0.15476190476190477</v>
      </c>
    </row>
    <row r="10" spans="1:8" x14ac:dyDescent="0.3">
      <c r="A10" s="13" t="s">
        <v>8396</v>
      </c>
      <c r="B10">
        <f>COUNTIFS(Sheet1!$D:$D,"&gt;=35000",Sheet1!$D:$D,"&lt;39999",Sheet1!$F:$F,"successful")</f>
        <v>26</v>
      </c>
      <c r="C10">
        <f>COUNTIFS(Sheet1!$D:$D,"&gt;=35000",Sheet1!$D:$D,"&lt;39999",Sheet1!$F:$F,"failed")</f>
        <v>22</v>
      </c>
      <c r="D10">
        <f>COUNTIFS(Sheet1!$D:$D,"&gt;=35000",Sheet1!$D:$D,"&lt;39999",Sheet1!$F:$F,"canceled")</f>
        <v>7</v>
      </c>
      <c r="E10">
        <f>COUNTIFS(Sheet1!$D:$D,"&gt;=35000",Sheet1!$D:$D,"&lt;39999")</f>
        <v>55</v>
      </c>
      <c r="F10" s="14">
        <f>Table5[[#This Row],[Number Successful]]/Table5[[#This Row],[Total Projects]]</f>
        <v>0.47272727272727272</v>
      </c>
      <c r="G10" s="14">
        <f>Table5[[#This Row],[Number Failed]]/Table5[[#This Row],[Total Projects]]</f>
        <v>0.4</v>
      </c>
      <c r="H10" s="14">
        <f>Table5[[#This Row],[Number Canceled]]/Table5[[#This Row],[Total Projects]]</f>
        <v>0.12727272727272726</v>
      </c>
    </row>
    <row r="11" spans="1:8" x14ac:dyDescent="0.3">
      <c r="A11" s="13" t="s">
        <v>8397</v>
      </c>
      <c r="B11">
        <f>COUNTIFS(Sheet1!$D:$D,"&gt;=40000",Sheet1!$D:$D,"&lt;44999",Sheet1!$F:$F,"successful")</f>
        <v>21</v>
      </c>
      <c r="C11">
        <f>COUNTIFS(Sheet1!$D:$D,"&gt;=40000",Sheet1!$D:$D,"&lt;44999",Sheet1!$F:$F,"failed")</f>
        <v>16</v>
      </c>
      <c r="D11">
        <f>COUNTIFS(Sheet1!$D:$D,"&gt;=40000",Sheet1!$D:$D,"&lt;44999",Sheet1!$F:$F,"canceled")</f>
        <v>6</v>
      </c>
      <c r="E11">
        <f>COUNTIFS(Sheet1!$D:$D,"&gt;=40000",Sheet1!$D:$D,"&lt;44999")</f>
        <v>44</v>
      </c>
      <c r="F11" s="14">
        <f>Table5[[#This Row],[Number Successful]]/Table5[[#This Row],[Total Projects]]</f>
        <v>0.47727272727272729</v>
      </c>
      <c r="G11" s="14">
        <f>Table5[[#This Row],[Number Failed]]/Table5[[#This Row],[Total Projects]]</f>
        <v>0.36363636363636365</v>
      </c>
      <c r="H11" s="14">
        <f>Table5[[#This Row],[Number Canceled]]/Table5[[#This Row],[Total Projects]]</f>
        <v>0.13636363636363635</v>
      </c>
    </row>
    <row r="12" spans="1:8" x14ac:dyDescent="0.3">
      <c r="A12" s="13" t="s">
        <v>8398</v>
      </c>
      <c r="B12">
        <f>COUNTIFS(Sheet1!$D:$D,"&gt;=45000",Sheet1!$D:$D,"&lt;49999",Sheet1!$F:$F,"successful")</f>
        <v>6</v>
      </c>
      <c r="C12">
        <f>COUNTIFS(Sheet1!$D:$D,"&gt;=45000",Sheet1!$D:$D,"&lt;49999",Sheet1!$F:$F,"failed")</f>
        <v>11</v>
      </c>
      <c r="D12">
        <f>COUNTIFS(Sheet1!$D:$D,"&gt;=45000",Sheet1!$D:$D,"&lt;49999",Sheet1!$F:$F,"canceled")</f>
        <v>4</v>
      </c>
      <c r="E12">
        <f>COUNTIFS(Sheet1!$D:$D,"&gt;=45000",Sheet1!$D:$D,"&lt;49999")</f>
        <v>21</v>
      </c>
      <c r="F12" s="14">
        <f>Table5[[#This Row],[Number Successful]]/Table5[[#This Row],[Total Projects]]</f>
        <v>0.2857142857142857</v>
      </c>
      <c r="G12" s="14">
        <f>Table5[[#This Row],[Number Failed]]/Table5[[#This Row],[Total Projects]]</f>
        <v>0.52380952380952384</v>
      </c>
      <c r="H12" s="14">
        <f>Table5[[#This Row],[Number Canceled]]/Table5[[#This Row],[Total Projects]]</f>
        <v>0.19047619047619047</v>
      </c>
    </row>
    <row r="13" spans="1:8" x14ac:dyDescent="0.3">
      <c r="A13" s="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>COUNTIFS(Sheet1!$D:$D,"&gt;=50000")</f>
        <v>449</v>
      </c>
      <c r="F13" s="14">
        <f>Table5[[#This Row],[Number Successful]]/Table5[[#This Row],[Total Projects]]</f>
        <v>0.19153674832962139</v>
      </c>
      <c r="G13" s="14">
        <f>Table5[[#This Row],[Number Failed]]/Table5[[#This Row],[Total Projects]]</f>
        <v>0.57461024498886415</v>
      </c>
      <c r="H13" s="14">
        <f>Table5[[#This Row],[Number Canceled]]/Table5[[#This Row],[Total Projects]]</f>
        <v>0.22271714922048999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CCA0A2-0F40-4CB9-B130-C684258017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Pivot-Category</vt:lpstr>
      <vt:lpstr>Pivot-Sub-Category</vt:lpstr>
      <vt:lpstr>Pivot-Date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Bryan Domogalla</cp:lastModifiedBy>
  <dcterms:created xsi:type="dcterms:W3CDTF">2017-04-20T15:17:24Z</dcterms:created>
  <dcterms:modified xsi:type="dcterms:W3CDTF">2019-09-11T03:12:18Z</dcterms:modified>
</cp:coreProperties>
</file>