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 Projects\SolidEdge\bec-automation-demo\bec-automation-demo\SolidEdgeApp\SolidEdgeApp\bin\Debug\"/>
    </mc:Choice>
  </mc:AlternateContent>
  <xr:revisionPtr revIDLastSave="0" documentId="13_ncr:1_{CD6C0352-CA0E-46BF-B6BD-40D2239E1709}" xr6:coauthVersionLast="47" xr6:coauthVersionMax="47" xr10:uidLastSave="{00000000-0000-0000-0000-000000000000}"/>
  <bookViews>
    <workbookView xWindow="20370" yWindow="-120" windowWidth="29040" windowHeight="15840" activeTab="7" xr2:uid="{00000000-000D-0000-FFFF-FFFF00000000}"/>
  </bookViews>
  <sheets>
    <sheet name="SheetMetal" sheetId="1" r:id="rId1"/>
    <sheet name="Structure" sheetId="5" r:id="rId2"/>
    <sheet name="Assembly" sheetId="7" r:id="rId3"/>
    <sheet name="Misc. Parts" sheetId="9" r:id="rId4"/>
    <sheet name="SheetMetal Data" sheetId="2" r:id="rId5"/>
    <sheet name="Structure Data" sheetId="6" r:id="rId6"/>
    <sheet name="Assembly Data" sheetId="8" r:id="rId7"/>
    <sheet name="Misc. Parts Data" sheetId="10" r:id="rId8"/>
    <sheet name="Sheemetal Rules" sheetId="3" r:id="rId9"/>
    <sheet name="Structure Rules" sheetId="4" r:id="rId10"/>
  </sheets>
  <definedNames>
    <definedName name="_xlnm._FilterDatabase" localSheetId="8" hidden="1">'Sheemetal Rules'!$A$1:$X$13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1" l="1"/>
  <c r="AF2" i="1"/>
  <c r="B2" i="1"/>
  <c r="J2" i="5"/>
  <c r="I2" i="5"/>
  <c r="C2" i="5"/>
  <c r="G2" i="5"/>
  <c r="F2" i="5"/>
  <c r="E2" i="5"/>
  <c r="D2" i="5"/>
  <c r="B2" i="5"/>
  <c r="Z2" i="5" l="1"/>
  <c r="AB2" i="5" s="1"/>
  <c r="W2" i="5"/>
  <c r="X2" i="5" s="1"/>
  <c r="Q2" i="5"/>
  <c r="S2" i="5" s="1"/>
  <c r="T2" i="5"/>
  <c r="U2" i="5" s="1"/>
  <c r="N2" i="5"/>
  <c r="P2" i="5" s="1"/>
  <c r="K2" i="5"/>
  <c r="L2" i="5" s="1"/>
  <c r="AK2" i="1"/>
  <c r="AJ2" i="1"/>
  <c r="AH2" i="1"/>
  <c r="AG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V2" i="5" l="1"/>
  <c r="O2" i="5"/>
  <c r="Y2" i="5"/>
  <c r="M2" i="5"/>
  <c r="R2" i="5"/>
  <c r="AA2" i="5"/>
</calcChain>
</file>

<file path=xl/sharedStrings.xml><?xml version="1.0" encoding="utf-8"?>
<sst xmlns="http://schemas.openxmlformats.org/spreadsheetml/2006/main" count="189" uniqueCount="78">
  <si>
    <t>Part Number</t>
  </si>
  <si>
    <t>Pro.Time</t>
  </si>
  <si>
    <t>Move Hours</t>
  </si>
  <si>
    <t>Material</t>
  </si>
  <si>
    <t>Material Thickness</t>
  </si>
  <si>
    <t>MATL SPEC</t>
  </si>
  <si>
    <t>Material Used</t>
  </si>
  <si>
    <t>Bend Radius</t>
  </si>
  <si>
    <t>Flat_Pattern_Model_CutSizeX</t>
  </si>
  <si>
    <t>Flat_Pattern_Model_CutSizeY</t>
  </si>
  <si>
    <t>Hole Feature</t>
  </si>
  <si>
    <t>Hole Fit</t>
  </si>
  <si>
    <t>Louvers</t>
  </si>
  <si>
    <t>Hem/beads/guesset</t>
  </si>
  <si>
    <t>Bend Qty</t>
  </si>
  <si>
    <t>Hole Qty</t>
  </si>
  <si>
    <t>m2m fsource</t>
  </si>
  <si>
    <t>Perforated or Expanded</t>
  </si>
  <si>
    <t>PMI</t>
  </si>
  <si>
    <t>Project Name</t>
  </si>
  <si>
    <t>Loose</t>
  </si>
  <si>
    <t>Order Number</t>
  </si>
  <si>
    <t>Process</t>
  </si>
  <si>
    <t>Production Time</t>
  </si>
  <si>
    <t>Min Thickness</t>
  </si>
  <si>
    <t>Max Thickness</t>
  </si>
  <si>
    <t>Excude Custom Properties</t>
  </si>
  <si>
    <t>X length</t>
  </si>
  <si>
    <t>Y length</t>
  </si>
  <si>
    <t>Z length</t>
  </si>
  <si>
    <t>perforated or expanded</t>
  </si>
  <si>
    <t>Hole Type</t>
  </si>
  <si>
    <t>Weight</t>
  </si>
  <si>
    <t>Bend Count</t>
  </si>
  <si>
    <t>Bend Load</t>
  </si>
  <si>
    <t>louvers</t>
  </si>
  <si>
    <t>Condition</t>
  </si>
  <si>
    <t>Material Handling</t>
  </si>
  <si>
    <t>stock</t>
  </si>
  <si>
    <t>Nesting</t>
  </si>
  <si>
    <t>PURCHASED</t>
  </si>
  <si>
    <t>Cutting Center</t>
  </si>
  <si>
    <t>Grind/Buff</t>
  </si>
  <si>
    <t>Layout &amp; Prep (Pickering St.)</t>
  </si>
  <si>
    <t>Manual Mills</t>
  </si>
  <si>
    <t>Normal</t>
  </si>
  <si>
    <t>Doosan CNC Mill</t>
  </si>
  <si>
    <t>Close</t>
  </si>
  <si>
    <t>Radial Arm Drill</t>
  </si>
  <si>
    <t>Brake, Press 400 Ton</t>
  </si>
  <si>
    <t xml:space="preserve">Brake, Press 240 Ton (Pickering St.) </t>
  </si>
  <si>
    <t>&lt; value</t>
  </si>
  <si>
    <t>Metal Preparation</t>
  </si>
  <si>
    <t>contain(steel or aluminium)</t>
  </si>
  <si>
    <t>NOT contain (list mining)</t>
  </si>
  <si>
    <t>Paint/Undercoat</t>
  </si>
  <si>
    <t>Lathe Summit</t>
  </si>
  <si>
    <t>Lathe Jet 12X36</t>
  </si>
  <si>
    <t>Title</t>
  </si>
  <si>
    <t>flocation</t>
  </si>
  <si>
    <t>Thread/Bend</t>
  </si>
  <si>
    <t>Contain(List)</t>
  </si>
  <si>
    <t>Contain(Channel)</t>
  </si>
  <si>
    <t>Misc. Fabrication Evans Street</t>
  </si>
  <si>
    <t>Horizontal Band Saw (Pickering St.)</t>
  </si>
  <si>
    <t xml:space="preserve">Layout &amp; Prep (Pickering St.) </t>
  </si>
  <si>
    <t>Large Mazak</t>
  </si>
  <si>
    <t>FilePath</t>
  </si>
  <si>
    <t>Material Description</t>
  </si>
  <si>
    <t>Mass</t>
  </si>
  <si>
    <t>Fbin</t>
  </si>
  <si>
    <t>Last Author</t>
  </si>
  <si>
    <t>floc</t>
  </si>
  <si>
    <t>fbin</t>
  </si>
  <si>
    <t>QAQC</t>
  </si>
  <si>
    <t>Qty</t>
  </si>
  <si>
    <t>Category</t>
  </si>
  <si>
    <t>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</si>
</sst>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/>
    <xf numFmtId="0" fontId="0" fillId="3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5" fillId="0" borderId="4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5" fillId="6" borderId="4" xfId="0" applyFont="1" applyFill="1" applyBorder="1"/>
    <xf numFmtId="0" fontId="5" fillId="6" borderId="6" xfId="0" applyFont="1" applyFill="1" applyBorder="1"/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zoomScale="70" zoomScaleNormal="70" workbookViewId="0">
      <selection activeCell="M13" sqref="M13"/>
    </sheetView>
  </sheetViews>
  <sheetFormatPr defaultRowHeight="15"/>
  <cols>
    <col min="1" max="1" width="15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13" max="13" width="11.85546875" bestFit="1" customWidth="1"/>
    <col min="21" max="21" width="9.7109375" bestFit="1" customWidth="1"/>
    <col min="22" max="22" width="12.42578125" bestFit="1" customWidth="1"/>
    <col min="37" max="37" width="12.42578125" bestFit="1" customWidth="1"/>
  </cols>
  <sheetData>
    <row r="1" spans="1:37" ht="15.75" thickBot="1">
      <c r="A1" s="1" t="s">
        <v>0</v>
      </c>
      <c r="B1" s="6">
        <v>9020</v>
      </c>
      <c r="C1" s="6" t="s">
        <v>1</v>
      </c>
      <c r="D1" s="6" t="s">
        <v>2</v>
      </c>
      <c r="E1" s="6">
        <v>9130</v>
      </c>
      <c r="F1" s="6" t="s">
        <v>1</v>
      </c>
      <c r="G1" s="6" t="s">
        <v>2</v>
      </c>
      <c r="H1" s="3">
        <v>1020</v>
      </c>
      <c r="I1" s="6" t="s">
        <v>1</v>
      </c>
      <c r="J1" s="6" t="s">
        <v>2</v>
      </c>
      <c r="K1" s="3">
        <v>1040</v>
      </c>
      <c r="L1" s="6" t="s">
        <v>1</v>
      </c>
      <c r="M1" s="6" t="s">
        <v>2</v>
      </c>
      <c r="N1" s="3">
        <v>3010</v>
      </c>
      <c r="O1" s="6" t="s">
        <v>1</v>
      </c>
      <c r="P1" s="6" t="s">
        <v>2</v>
      </c>
      <c r="Q1" s="3">
        <v>2090</v>
      </c>
      <c r="R1" s="6" t="s">
        <v>1</v>
      </c>
      <c r="S1" s="6" t="s">
        <v>2</v>
      </c>
      <c r="T1" s="3">
        <v>2040</v>
      </c>
      <c r="U1" s="6" t="s">
        <v>1</v>
      </c>
      <c r="V1" s="6" t="s">
        <v>2</v>
      </c>
      <c r="W1" s="3">
        <v>2100</v>
      </c>
      <c r="X1" s="6" t="s">
        <v>1</v>
      </c>
      <c r="Y1" s="6" t="s">
        <v>2</v>
      </c>
      <c r="Z1" s="3">
        <v>3030</v>
      </c>
      <c r="AA1" s="6" t="s">
        <v>1</v>
      </c>
      <c r="AB1" s="6" t="s">
        <v>2</v>
      </c>
      <c r="AC1" s="3">
        <v>3035</v>
      </c>
      <c r="AD1" s="6" t="s">
        <v>1</v>
      </c>
      <c r="AE1" s="6" t="s">
        <v>2</v>
      </c>
      <c r="AF1" s="3">
        <v>7020</v>
      </c>
      <c r="AG1" s="6" t="s">
        <v>1</v>
      </c>
      <c r="AH1" s="6" t="s">
        <v>2</v>
      </c>
      <c r="AI1" s="3">
        <v>7050</v>
      </c>
      <c r="AJ1" s="6" t="s">
        <v>1</v>
      </c>
      <c r="AK1" s="6" t="s">
        <v>2</v>
      </c>
    </row>
    <row r="2" spans="1:37" ht="15.75">
      <c r="A2" s="2"/>
      <c r="B2" t="b">
        <f>IF('SheetMetal Data'!P2 = 'Sheemetal Rules'!$F$2,9020,FALSE)</f>
        <v>0</v>
      </c>
      <c r="C2" t="b">
        <f>IF(B2 = 9020,'Sheemetal Rules'!$E$2 * 'SheetMetal Data'!O2,FALSE)</f>
        <v>0</v>
      </c>
      <c r="D2" t="b">
        <f>IF(B2 = 9020,'Sheemetal Rules'!$D$2,FALSE)</f>
        <v>0</v>
      </c>
      <c r="E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Rules'!$M$3),9130,FALSE)</f>
        <v>0</v>
      </c>
      <c r="F2" t="b">
        <f>IF(E2 = 9130,'Sheemetal Rules'!$E$3 * 'SheetMetal Data'!O2,FALSE)</f>
        <v>0</v>
      </c>
      <c r="G2" t="b">
        <f>IF(E2 = 9130,'Sheemetal Rules'!$D$3,FALSE)</f>
        <v>0</v>
      </c>
      <c r="H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Rules'!$M$3),1020,FALSE)</f>
        <v>0</v>
      </c>
      <c r="I2" t="b">
        <f>IF(H2 = 1020,'Sheemetal Rules'!$E$4 * 'SheetMetal Data'!O2,FALSE)</f>
        <v>0</v>
      </c>
      <c r="J2" t="b">
        <f>IF(H2 = 1020,'Sheemetal Rules'!$D$4,FALSE)</f>
        <v>0</v>
      </c>
      <c r="K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Rules'!$M$3),1040,FALSE)</f>
        <v>0</v>
      </c>
      <c r="L2" t="b">
        <f>IF(K2 = 1040,'Sheemetal Rules'!$E$5 * 'SheetMetal Data'!O2,FALSE)</f>
        <v>0</v>
      </c>
      <c r="M2" t="b">
        <f>IF(K2 = 1040,'Sheemetal Rules'!$D$5,FALSE)</f>
        <v>0</v>
      </c>
      <c r="N2" t="b">
        <f>IF(AND('SheetMetal Data'!H2 &lt;= 'Sheemetal Rules'!$J$6,'SheetMetal Data'!I2 &lt;= 'Sheemetal Rules'!$K$6,'SheetMetal Data'!$J$2 = TRUE,'SheetMetal Data'!K2='Sheemetal Rules'!$O$6),3010,FALSE)</f>
        <v>0</v>
      </c>
      <c r="O2" t="b">
        <f>IF(N2 = 3010,'Sheemetal Rules'!$E$6 * 'SheetMetal Data'!O2,FALSE)</f>
        <v>0</v>
      </c>
      <c r="P2" t="b">
        <f>IF(N2 = 3010,'Sheemetal Rules'!$D$6,FALSE)</f>
        <v>0</v>
      </c>
      <c r="Q2" t="b">
        <f>IF(AND('SheetMetal Data'!H2 &lt;= 'Sheemetal Rules'!$J$7,'SheetMetal Data'!I2 &lt;= 'Sheemetal Rules'!$K$7,'SheetMetal Data'!$J$2 = TRUE,'SheetMetal Data'!K2='Sheemetal Rules'!$O$7),2090,FALSE)</f>
        <v>0</v>
      </c>
      <c r="R2" t="b">
        <f>IF(Q2 = 2090,'Sheemetal Rules'!$E$7 * 'SheetMetal Data'!O2,FALSE)</f>
        <v>0</v>
      </c>
      <c r="S2" t="b">
        <f>IF(Q2 = 2090,'Sheemetal Rules'!$D$7,FALSE)</f>
        <v>0</v>
      </c>
      <c r="T2" t="b">
        <f>IF(AND('SheetMetal Data'!H2 &lt;= 'Sheemetal Rules'!$J$8,'SheetMetal Data'!I2 &lt;= 'Sheemetal Rules'!$K$8,'SheetMetal Data'!$J$2 = TRUE,'SheetMetal Data'!K2='Sheemetal Rules'!$O$8),2040,FALSE)</f>
        <v>0</v>
      </c>
      <c r="U2" t="b">
        <f>IF(T2 = 2040,'Sheemetal Rules'!$E$8 * 'SheetMetal Data'!O2,FALSE)</f>
        <v>0</v>
      </c>
      <c r="V2" t="b">
        <f>IF(T2 = 2040,'Sheemetal Rules'!$D$8,FALSE)</f>
        <v>0</v>
      </c>
      <c r="W2" t="b">
        <f>IF(AND('SheetMetal Data'!H2 &lt;= 'Sheemetal Rules'!$J$9,'SheetMetal Data'!I2 &lt;= 'Sheemetal Rules'!$K$9,'SheetMetal Data'!$J$2 = TRUE),IF(OR(N2,Q2,T2) = TRUE,FALSE,2100),FALSE)</f>
        <v>0</v>
      </c>
      <c r="X2" t="b">
        <f>IF(W2 = 2100,'Sheemetal Rules'!$E$9 * 'SheetMetal Data'!O2,FALSE)</f>
        <v>0</v>
      </c>
      <c r="Y2" t="b">
        <f>IF(W2 = 2100,'Sheemetal Rules'!$D$9,FALSE)</f>
        <v>0</v>
      </c>
      <c r="Z2" t="b">
        <f>IF(AND('SheetMetal Data'!F2 &gt;= 'Sheemetal Rules'!$P$10,'SheetMetal Data'!N2 &gt; 'Sheemetal Rules'!$Q$10),IF('SheetMetal Data'!M2 = TRUE,FALSE,3030),FALSE)</f>
        <v>0</v>
      </c>
      <c r="AA2" t="b">
        <f>IF(Z2 = 3030,'Sheemetal Rules'!$E$10 * 'SheetMetal Data'!O2,FALSE)</f>
        <v>0</v>
      </c>
      <c r="AB2" t="b">
        <f>IF(Z2 = 3030,'Sheemetal Rules'!$D$10,FALSE)</f>
        <v>0</v>
      </c>
      <c r="AC2" t="b">
        <f>IF(AND('SheetMetal Data'!F2 &lt; 'Sheemetal Rules'!$P$11,'SheetMetal Data'!N2 &gt; 'Sheemetal Rules'!$Q$11),IF('SheetMetal Data'!L2 = TRUE,FALSE,3035),FALSE)</f>
        <v>0</v>
      </c>
      <c r="AD2" t="b">
        <f>IF(AC2 = 3035,'Sheemetal Rules'!$E$11 * 'SheetMetal Data'!O2,FALSE)</f>
        <v>0</v>
      </c>
      <c r="AE2" t="b">
        <f>IF(AC2 = 3035,'Sheemetal Rules'!$D$11,FALSE)</f>
        <v>0</v>
      </c>
      <c r="AF2" t="b">
        <f>IF('SheetMetal Data'!R2 = 'Sheemetal Rules'!$U$12,7020,FALSE)</f>
        <v>0</v>
      </c>
      <c r="AG2" t="b">
        <f>IF(AF2 = 7020,'Sheemetal Rules'!$E$12 * 'SheetMetal Data'!O2,FALSE)</f>
        <v>0</v>
      </c>
      <c r="AH2" t="b">
        <f>IF(AF2 = 7020,'Sheemetal Rules'!$D$12,FALSE)</f>
        <v>0</v>
      </c>
      <c r="AI2" t="b">
        <f>IF('SheetMetal Data'!R2 = 'Sheemetal Rules'!$U$12,7050,FALSE)</f>
        <v>0</v>
      </c>
      <c r="AJ2" t="b">
        <f>IF(AI2 = 7050,'Sheemetal Rules'!$E$13 * 'SheetMetal Data'!O2,FALSE)</f>
        <v>0</v>
      </c>
      <c r="AK2" t="b">
        <f>IF(AI2 = 7050,'Sheemetal Rules'!$D$13,FALSE)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DB51-3F66-4108-B8EF-BFE2719E6179}">
  <dimension ref="A1:O10"/>
  <sheetViews>
    <sheetView workbookViewId="0">
      <selection activeCell="E3" sqref="E3"/>
    </sheetView>
  </sheetViews>
  <sheetFormatPr defaultRowHeight="15"/>
  <cols>
    <col min="1" max="1" width="14" bestFit="1" customWidth="1"/>
    <col min="2" max="2" width="32.28515625" bestFit="1" customWidth="1"/>
    <col min="4" max="4" width="11.5703125" style="4" bestFit="1" customWidth="1"/>
    <col min="5" max="5" width="15.7109375" style="4" bestFit="1" customWidth="1"/>
    <col min="6" max="6" width="14.85546875" customWidth="1"/>
    <col min="7" max="7" width="16.42578125" bestFit="1" customWidth="1"/>
    <col min="9" max="9" width="12.5703125" bestFit="1" customWidth="1"/>
    <col min="10" max="10" width="12.42578125" bestFit="1" customWidth="1"/>
    <col min="11" max="11" width="12.42578125" customWidth="1"/>
    <col min="12" max="12" width="5.7109375" bestFit="1" customWidth="1"/>
    <col min="13" max="13" width="25.85546875" bestFit="1" customWidth="1"/>
    <col min="14" max="14" width="25.85546875" customWidth="1"/>
    <col min="15" max="15" width="10.85546875" customWidth="1"/>
  </cols>
  <sheetData>
    <row r="1" spans="1:15">
      <c r="A1" s="3" t="s">
        <v>21</v>
      </c>
      <c r="B1" s="3" t="s">
        <v>22</v>
      </c>
      <c r="C1" s="3"/>
      <c r="D1" s="18" t="s">
        <v>2</v>
      </c>
      <c r="E1" s="18" t="s">
        <v>23</v>
      </c>
      <c r="F1" s="3" t="s">
        <v>3</v>
      </c>
      <c r="G1" s="3" t="s">
        <v>58</v>
      </c>
      <c r="H1" s="3" t="s">
        <v>59</v>
      </c>
      <c r="I1" s="3" t="s">
        <v>60</v>
      </c>
      <c r="J1" s="16" t="s">
        <v>10</v>
      </c>
      <c r="K1" s="3" t="s">
        <v>31</v>
      </c>
      <c r="L1" s="3" t="s">
        <v>18</v>
      </c>
      <c r="M1" s="3" t="s">
        <v>3</v>
      </c>
      <c r="N1" s="3" t="s">
        <v>19</v>
      </c>
      <c r="O1" s="16" t="s">
        <v>36</v>
      </c>
    </row>
    <row r="2" spans="1:15">
      <c r="A2" s="3">
        <v>10</v>
      </c>
      <c r="B2" s="17" t="s">
        <v>37</v>
      </c>
      <c r="C2" s="3">
        <v>9020</v>
      </c>
      <c r="D2" s="18">
        <v>4</v>
      </c>
      <c r="E2" s="18">
        <v>2.5000000000000001E-2</v>
      </c>
      <c r="F2" s="3" t="s">
        <v>61</v>
      </c>
      <c r="G2" s="3" t="s">
        <v>62</v>
      </c>
      <c r="H2" s="3" t="b">
        <v>1</v>
      </c>
      <c r="I2" s="20"/>
      <c r="J2" s="3"/>
      <c r="K2" s="21"/>
      <c r="L2" s="21"/>
      <c r="M2" s="3"/>
      <c r="N2" s="3"/>
      <c r="O2" s="3" t="b">
        <v>0</v>
      </c>
    </row>
    <row r="3" spans="1:15">
      <c r="A3" s="3">
        <v>10</v>
      </c>
      <c r="B3" s="3" t="s">
        <v>63</v>
      </c>
      <c r="C3" s="3">
        <v>3160</v>
      </c>
      <c r="D3" s="18">
        <v>0</v>
      </c>
      <c r="E3" s="18">
        <v>2.5000000000000001E-2</v>
      </c>
      <c r="F3" s="3"/>
      <c r="G3" s="3"/>
      <c r="H3" s="3"/>
      <c r="I3" s="20" t="b">
        <v>1</v>
      </c>
      <c r="J3" s="3"/>
      <c r="K3" s="21"/>
      <c r="L3" s="21"/>
      <c r="M3" s="3"/>
      <c r="N3" s="3"/>
      <c r="O3" s="3" t="b">
        <v>1</v>
      </c>
    </row>
    <row r="4" spans="1:15">
      <c r="A4" s="3">
        <v>10</v>
      </c>
      <c r="B4" s="3" t="s">
        <v>64</v>
      </c>
      <c r="C4" s="3">
        <v>3050</v>
      </c>
      <c r="D4" s="18">
        <v>0</v>
      </c>
      <c r="E4" s="18">
        <v>2.5000000000000001E-2</v>
      </c>
      <c r="F4" s="3" t="s">
        <v>61</v>
      </c>
      <c r="G4" s="3" t="s">
        <v>62</v>
      </c>
      <c r="H4" s="3" t="b">
        <v>0</v>
      </c>
      <c r="I4" s="20"/>
      <c r="J4" s="3"/>
      <c r="K4" s="21"/>
      <c r="L4" s="21"/>
      <c r="M4" s="3"/>
      <c r="N4" s="3"/>
      <c r="O4" s="3" t="b">
        <v>0</v>
      </c>
    </row>
    <row r="5" spans="1:15">
      <c r="A5" s="3">
        <v>20</v>
      </c>
      <c r="B5" s="3" t="s">
        <v>65</v>
      </c>
      <c r="C5" s="3">
        <v>3010</v>
      </c>
      <c r="D5" s="18">
        <v>4</v>
      </c>
      <c r="E5" s="18">
        <v>0.05</v>
      </c>
      <c r="F5" s="3"/>
      <c r="G5" s="3"/>
      <c r="H5" s="3"/>
      <c r="I5" s="20"/>
      <c r="J5" s="3" t="b">
        <v>1</v>
      </c>
      <c r="K5" s="21"/>
      <c r="L5" s="21"/>
      <c r="M5" s="3"/>
      <c r="N5" s="3"/>
      <c r="O5" s="3" t="b">
        <v>1</v>
      </c>
    </row>
    <row r="6" spans="1:15">
      <c r="A6" s="3">
        <v>20</v>
      </c>
      <c r="B6" s="3" t="s">
        <v>44</v>
      </c>
      <c r="C6" s="3">
        <v>2090</v>
      </c>
      <c r="D6" s="18">
        <v>4</v>
      </c>
      <c r="E6" s="18">
        <v>0.25</v>
      </c>
      <c r="F6" s="3"/>
      <c r="G6" s="3"/>
      <c r="H6" s="3"/>
      <c r="I6" s="20"/>
      <c r="J6" s="3" t="b">
        <v>1</v>
      </c>
      <c r="K6" s="21"/>
      <c r="L6" s="21"/>
      <c r="M6" s="3"/>
      <c r="N6" s="3"/>
      <c r="O6" s="3" t="b">
        <v>0</v>
      </c>
    </row>
    <row r="7" spans="1:15">
      <c r="A7" s="3">
        <v>20</v>
      </c>
      <c r="B7" s="3" t="s">
        <v>48</v>
      </c>
      <c r="C7" s="3">
        <v>2100</v>
      </c>
      <c r="D7" s="18">
        <v>4</v>
      </c>
      <c r="E7" s="18">
        <v>0.1</v>
      </c>
      <c r="F7" s="3"/>
      <c r="G7" s="3"/>
      <c r="H7" s="3"/>
      <c r="I7" s="20"/>
      <c r="J7" s="3" t="b">
        <v>1</v>
      </c>
      <c r="K7" s="21"/>
      <c r="L7" s="21"/>
      <c r="M7" s="3"/>
      <c r="N7" s="3"/>
      <c r="O7" s="3" t="b">
        <v>0</v>
      </c>
    </row>
    <row r="8" spans="1:15">
      <c r="A8" s="3">
        <v>20</v>
      </c>
      <c r="B8" s="3" t="s">
        <v>66</v>
      </c>
      <c r="C8" s="3">
        <v>2040</v>
      </c>
      <c r="D8" s="18">
        <v>4</v>
      </c>
      <c r="E8" s="18">
        <v>0.1</v>
      </c>
      <c r="F8" s="3"/>
      <c r="G8" s="3"/>
      <c r="H8" s="3"/>
      <c r="I8" s="20"/>
      <c r="J8" s="3" t="b">
        <v>1</v>
      </c>
      <c r="K8" s="21"/>
      <c r="L8" s="21"/>
      <c r="M8" s="3"/>
      <c r="N8" s="3"/>
      <c r="O8" s="3" t="b">
        <v>0</v>
      </c>
    </row>
    <row r="9" spans="1:15">
      <c r="A9" s="3">
        <v>30</v>
      </c>
      <c r="B9" s="3"/>
      <c r="C9" s="16">
        <v>7020</v>
      </c>
      <c r="D9" s="19">
        <v>4</v>
      </c>
      <c r="E9" s="19">
        <v>0.25</v>
      </c>
      <c r="F9" s="16"/>
      <c r="G9" s="3"/>
      <c r="H9" s="3"/>
      <c r="I9" s="20"/>
      <c r="J9" s="3"/>
      <c r="K9" s="21"/>
      <c r="L9" s="21" t="b">
        <v>1</v>
      </c>
      <c r="M9" s="3" t="s">
        <v>53</v>
      </c>
      <c r="N9" s="3" t="s">
        <v>54</v>
      </c>
      <c r="O9" s="3" t="b">
        <v>1</v>
      </c>
    </row>
    <row r="10" spans="1:15">
      <c r="A10" s="3">
        <v>40</v>
      </c>
      <c r="B10" s="20"/>
      <c r="C10" s="25">
        <v>7050</v>
      </c>
      <c r="D10" s="28">
        <v>4</v>
      </c>
      <c r="E10" s="28">
        <v>0.25</v>
      </c>
      <c r="F10" s="25"/>
      <c r="G10" s="21"/>
      <c r="H10" s="3"/>
      <c r="I10" s="20"/>
      <c r="J10" s="3"/>
      <c r="K10" s="21"/>
      <c r="L10" s="21" t="b">
        <v>1</v>
      </c>
      <c r="M10" s="3"/>
      <c r="N10" s="16"/>
      <c r="O10" s="16" t="b">
        <v>0</v>
      </c>
    </row>
  </sheetData>
  <conditionalFormatting sqref="A2: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9D78-5E8B-4C36-8971-1DF47DFD4C6B}">
  <dimension ref="A1:AB2"/>
  <sheetViews>
    <sheetView workbookViewId="0">
      <selection activeCell="K2" sqref="K2"/>
    </sheetView>
  </sheetViews>
  <sheetFormatPr defaultRowHeight="15"/>
  <sheetData>
    <row r="1" spans="1:28" ht="15.75" thickBot="1">
      <c r="A1" s="1" t="s">
        <v>0</v>
      </c>
      <c r="B1" s="6">
        <v>9020</v>
      </c>
      <c r="C1" s="6" t="s">
        <v>1</v>
      </c>
      <c r="D1" s="6" t="s">
        <v>2</v>
      </c>
      <c r="E1" s="6">
        <v>3160</v>
      </c>
      <c r="F1" s="6" t="s">
        <v>1</v>
      </c>
      <c r="G1" s="6" t="s">
        <v>2</v>
      </c>
      <c r="H1" s="3">
        <v>3050</v>
      </c>
      <c r="I1" s="6" t="s">
        <v>1</v>
      </c>
      <c r="J1" s="6" t="s">
        <v>2</v>
      </c>
      <c r="K1" s="3">
        <v>3010</v>
      </c>
      <c r="L1" s="6" t="s">
        <v>1</v>
      </c>
      <c r="M1" s="6" t="s">
        <v>2</v>
      </c>
      <c r="N1" s="3">
        <v>2090</v>
      </c>
      <c r="O1" s="6" t="s">
        <v>1</v>
      </c>
      <c r="P1" s="6" t="s">
        <v>2</v>
      </c>
      <c r="Q1" s="3">
        <v>2100</v>
      </c>
      <c r="R1" s="6" t="s">
        <v>1</v>
      </c>
      <c r="S1" s="6" t="s">
        <v>2</v>
      </c>
      <c r="T1" s="3">
        <v>2040</v>
      </c>
      <c r="U1" s="6" t="s">
        <v>1</v>
      </c>
      <c r="V1" s="6" t="s">
        <v>2</v>
      </c>
      <c r="W1" s="3">
        <v>7020</v>
      </c>
      <c r="X1" s="6" t="s">
        <v>1</v>
      </c>
      <c r="Y1" s="6" t="s">
        <v>2</v>
      </c>
      <c r="Z1" s="3">
        <v>7050</v>
      </c>
      <c r="AA1" s="6" t="s">
        <v>1</v>
      </c>
      <c r="AB1" s="6" t="s">
        <v>2</v>
      </c>
    </row>
    <row r="2" spans="1:28" ht="15.75">
      <c r="A2" s="2"/>
      <c r="B2">
        <f>IF('Structure Data'!N2 = "",FALSE,9020)</f>
        <v>9020</v>
      </c>
      <c r="C2">
        <f>IF(B2 = 9020,'Structure Rules'!$E$2 * 'Structure Data'!H2,FALSE)</f>
        <v>2.5000000000000001E-2</v>
      </c>
      <c r="D2">
        <f>IF(B2 = 9020,'Structure Rules'!$D$2,FALSE)</f>
        <v>4</v>
      </c>
      <c r="E2">
        <f>IF('Structure Data'!O2=TRUE,3160,FALSE)</f>
        <v>3160</v>
      </c>
      <c r="F2">
        <f>IF(E2 = 3160,'Structure Rules'!$E$3 * 'Structure Data'!H2,FALSE)</f>
        <v>2.5000000000000001E-2</v>
      </c>
      <c r="G2">
        <f>IF(E2 = 3160,'Structure Rules'!$D$3,FALSE)</f>
        <v>0</v>
      </c>
      <c r="H2">
        <v>3050</v>
      </c>
      <c r="I2">
        <f>IF(H2 = 3050,'Structure Rules'!$E$4 * 'Structure Data'!H2,FALSE)</f>
        <v>2.5000000000000001E-2</v>
      </c>
      <c r="J2">
        <f>IF(H2 = 3050,'Structure Rules'!$D$4,FALSE)</f>
        <v>0</v>
      </c>
      <c r="K2" t="b">
        <f>IF(AND('SheetMetal Data'!H2 &lt;= 'Sheemetal Rules'!$J$6,'SheetMetal Data'!I2 &lt;= 'Sheemetal Rules'!$K$6,'SheetMetal Data'!$J$2 = TRUE,'SheetMetal Data'!K2='Sheemetal Rules'!$O$6),3010,FALSE)</f>
        <v>0</v>
      </c>
      <c r="L2" t="b">
        <f>IF(K2 = 3010,'Sheemetal Rules'!$E$6 * 'SheetMetal Data'!O2,FALSE)</f>
        <v>0</v>
      </c>
      <c r="M2" t="b">
        <f>IF(K2 = 3010,'Sheemetal Rules'!$D$6,FALSE)</f>
        <v>0</v>
      </c>
      <c r="N2" t="b">
        <f>IF(AND('SheetMetal Data'!H2 &lt;= 'Sheemetal Rules'!$J$7,'SheetMetal Data'!I2 &lt;= 'Sheemetal Rules'!$K$7,'SheetMetal Data'!$J$2 = TRUE,'SheetMetal Data'!K2='Sheemetal Rules'!$O$7),2090,FALSE)</f>
        <v>0</v>
      </c>
      <c r="O2" t="b">
        <f>IF(N2 = 2090,'Sheemetal Rules'!$E$7 * 'SheetMetal Data'!O2,FALSE)</f>
        <v>0</v>
      </c>
      <c r="P2" t="b">
        <f>IF(N2 = 2090,'Sheemetal Rules'!$D$7,FALSE)</f>
        <v>0</v>
      </c>
      <c r="Q2" t="b">
        <f>IF(AND('SheetMetal Data'!H2 &lt;= 'Sheemetal Rules'!$J$9,'SheetMetal Data'!I2 &lt;= 'Sheemetal Rules'!$K$9,'SheetMetal Data'!$J$2 = TRUE),IF(OR(K2,N2,T2) = TRUE,FALSE,2100),FALSE)</f>
        <v>0</v>
      </c>
      <c r="R2" t="b">
        <f>IF(Q2 = 2100,'Sheemetal Rules'!$E$9 * 'SheetMetal Data'!O2,FALSE)</f>
        <v>0</v>
      </c>
      <c r="S2" t="b">
        <f>IF(Q2 = 2100,'Sheemetal Rules'!$D$9,FALSE)</f>
        <v>0</v>
      </c>
      <c r="T2" t="b">
        <f>IF(AND('SheetMetal Data'!H2 &lt;= 'Sheemetal Rules'!$J$8,'SheetMetal Data'!I2 &lt;= 'Sheemetal Rules'!$K$8,'SheetMetal Data'!$J$2 = TRUE,'SheetMetal Data'!K2='Sheemetal Rules'!$O$8),2040,FALSE)</f>
        <v>0</v>
      </c>
      <c r="U2" t="b">
        <f>IF(T2 = 2040,'Sheemetal Rules'!$E$8 * 'SheetMetal Data'!O2,FALSE)</f>
        <v>0</v>
      </c>
      <c r="V2" t="b">
        <f>IF(T2 = 2040,'Sheemetal Rules'!$D$8,FALSE)</f>
        <v>0</v>
      </c>
      <c r="W2" t="b">
        <f>IF('SheetMetal Data'!R2 = 'Sheemetal Rules'!U12,7020,FALSE)</f>
        <v>0</v>
      </c>
      <c r="X2" t="b">
        <f>IF(W2 = 7020,'Sheemetal Rules'!$E$12 * 'SheetMetal Data'!O2,FALSE)</f>
        <v>0</v>
      </c>
      <c r="Y2" t="b">
        <f>IF(W2 = 7020,'Sheemetal Rules'!$D$12,FALSE)</f>
        <v>0</v>
      </c>
      <c r="Z2" t="b">
        <f>IF('SheetMetal Data'!R2 = 'Sheemetal Rules'!U12,7050,FALSE)</f>
        <v>0</v>
      </c>
      <c r="AA2" t="b">
        <f>IF(Z2 = 7050,'Sheemetal Rules'!$E$13 * 'SheetMetal Data'!O2,FALSE)</f>
        <v>0</v>
      </c>
      <c r="AB2" t="b">
        <f>IF(Z2 = 7050,'Sheemetal Rules'!$D$13,FALSE)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7EA2-8FF6-4931-9A9B-9F020E94F5F9}"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7BB7-C67B-431A-BEC6-AAC10A2967DF}">
  <dimension ref="A1"/>
  <sheetViews>
    <sheetView workbookViewId="0">
      <selection activeCell="H18" sqref="H1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9CAE-537F-4081-A93F-E3191A79CF7F}">
  <dimension ref="A1:X2"/>
  <sheetViews>
    <sheetView topLeftCell="D1" zoomScale="85" zoomScaleNormal="85" workbookViewId="0">
      <selection activeCell="I23" sqref="I23"/>
    </sheetView>
  </sheetViews>
  <sheetFormatPr defaultRowHeight="15"/>
  <cols>
    <col min="1" max="1" width="12.42578125" bestFit="1" customWidth="1"/>
    <col min="2" max="2" width="9" bestFit="1" customWidth="1"/>
    <col min="3" max="3" width="19" bestFit="1" customWidth="1"/>
    <col min="4" max="4" width="10.5703125" bestFit="1" customWidth="1"/>
    <col min="5" max="5" width="14.42578125" bestFit="1" customWidth="1"/>
    <col min="6" max="6" width="8" bestFit="1" customWidth="1"/>
    <col min="7" max="7" width="12.7109375" bestFit="1" customWidth="1"/>
    <col min="8" max="9" width="28.42578125" bestFit="1" customWidth="1"/>
    <col min="10" max="10" width="13.140625" bestFit="1" customWidth="1"/>
    <col min="11" max="11" width="8.42578125" bestFit="1" customWidth="1"/>
    <col min="12" max="12" width="8" bestFit="1" customWidth="1"/>
    <col min="13" max="13" width="20.28515625" bestFit="1" customWidth="1"/>
    <col min="14" max="14" width="9.7109375" bestFit="1" customWidth="1"/>
    <col min="15" max="15" width="8.85546875" bestFit="1" customWidth="1"/>
    <col min="16" max="16" width="12.42578125" bestFit="1" customWidth="1"/>
    <col min="17" max="17" width="23" bestFit="1" customWidth="1"/>
    <col min="18" max="18" width="4.5703125" bestFit="1" customWidth="1"/>
    <col min="19" max="19" width="13.140625" bestFit="1" customWidth="1"/>
    <col min="20" max="20" width="20.42578125" bestFit="1" customWidth="1"/>
    <col min="23" max="23" width="10.28515625" bestFit="1" customWidth="1"/>
  </cols>
  <sheetData>
    <row r="1" spans="1:24">
      <c r="A1" s="11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69</v>
      </c>
      <c r="G1" s="12" t="s">
        <v>7</v>
      </c>
      <c r="H1" s="23" t="s">
        <v>8</v>
      </c>
      <c r="I1" s="24" t="s">
        <v>9</v>
      </c>
      <c r="J1" s="11" t="s">
        <v>10</v>
      </c>
      <c r="K1" s="11" t="s">
        <v>11</v>
      </c>
      <c r="L1" s="11" t="s">
        <v>12</v>
      </c>
      <c r="M1" s="3" t="s">
        <v>13</v>
      </c>
      <c r="N1" s="13" t="s">
        <v>14</v>
      </c>
      <c r="O1" s="11" t="s">
        <v>15</v>
      </c>
      <c r="P1" s="7" t="s">
        <v>16</v>
      </c>
      <c r="Q1" s="3" t="s">
        <v>17</v>
      </c>
      <c r="R1" s="3" t="s">
        <v>18</v>
      </c>
      <c r="S1" s="3" t="s">
        <v>19</v>
      </c>
      <c r="T1" s="3" t="s">
        <v>68</v>
      </c>
      <c r="U1" s="3" t="s">
        <v>67</v>
      </c>
      <c r="V1" s="20" t="s">
        <v>75</v>
      </c>
      <c r="W1" s="29" t="s">
        <v>77</v>
      </c>
      <c r="X1" s="30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7E77-2113-4C3E-A699-EF3C0DA51253}">
  <dimension ref="A1:R2"/>
  <sheetViews>
    <sheetView workbookViewId="0">
      <selection activeCell="R1" sqref="R1"/>
    </sheetView>
  </sheetViews>
  <sheetFormatPr defaultRowHeight="15"/>
  <cols>
    <col min="1" max="1" width="12.28515625" bestFit="1" customWidth="1"/>
    <col min="2" max="2" width="8.42578125" bestFit="1" customWidth="1"/>
    <col min="3" max="3" width="10.5703125" bestFit="1" customWidth="1"/>
    <col min="4" max="4" width="13.42578125" bestFit="1" customWidth="1"/>
    <col min="5" max="5" width="5.42578125" bestFit="1" customWidth="1"/>
    <col min="6" max="6" width="12.42578125" bestFit="1" customWidth="1"/>
    <col min="7" max="7" width="7.85546875" bestFit="1" customWidth="1"/>
    <col min="8" max="8" width="8.7109375" bestFit="1" customWidth="1"/>
    <col min="9" max="9" width="12.42578125" bestFit="1" customWidth="1"/>
    <col min="10" max="10" width="4.42578125" bestFit="1" customWidth="1"/>
    <col min="11" max="11" width="13.140625" bestFit="1" customWidth="1"/>
    <col min="12" max="12" width="19.28515625" bestFit="1" customWidth="1"/>
    <col min="13" max="13" width="8.28515625" bestFit="1" customWidth="1"/>
    <col min="14" max="14" width="8.85546875" bestFit="1" customWidth="1"/>
    <col min="15" max="16" width="12.5703125" bestFit="1" customWidth="1"/>
  </cols>
  <sheetData>
    <row r="1" spans="1:18">
      <c r="A1" s="11" t="s">
        <v>0</v>
      </c>
      <c r="B1" s="12" t="s">
        <v>3</v>
      </c>
      <c r="C1" s="12" t="s">
        <v>5</v>
      </c>
      <c r="D1" s="12" t="s">
        <v>6</v>
      </c>
      <c r="E1" s="12" t="s">
        <v>69</v>
      </c>
      <c r="F1" s="11" t="s">
        <v>10</v>
      </c>
      <c r="G1" s="11" t="s">
        <v>11</v>
      </c>
      <c r="H1" s="11" t="s">
        <v>15</v>
      </c>
      <c r="I1" s="7" t="s">
        <v>16</v>
      </c>
      <c r="J1" s="3" t="s">
        <v>18</v>
      </c>
      <c r="K1" s="3" t="s">
        <v>19</v>
      </c>
      <c r="L1" s="3" t="s">
        <v>58</v>
      </c>
      <c r="M1" s="3" t="s">
        <v>67</v>
      </c>
      <c r="N1" s="3" t="s">
        <v>59</v>
      </c>
      <c r="O1" s="3" t="s">
        <v>70</v>
      </c>
      <c r="P1" s="3" t="s">
        <v>60</v>
      </c>
      <c r="Q1" s="3" t="s">
        <v>75</v>
      </c>
      <c r="R1" s="29" t="s">
        <v>76</v>
      </c>
    </row>
    <row r="2" spans="1:18">
      <c r="H2">
        <v>1</v>
      </c>
      <c r="N2" t="b">
        <v>1</v>
      </c>
      <c r="O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C098-C15B-4598-94A8-05996023DD7A}">
  <dimension ref="A1:L1"/>
  <sheetViews>
    <sheetView workbookViewId="0">
      <selection activeCell="C1" sqref="C1:L1"/>
    </sheetView>
  </sheetViews>
  <sheetFormatPr defaultRowHeight="15"/>
  <cols>
    <col min="1" max="1" width="12.28515625" bestFit="1" customWidth="1"/>
    <col min="2" max="2" width="5.42578125" bestFit="1" customWidth="1"/>
    <col min="3" max="3" width="12.42578125" bestFit="1" customWidth="1"/>
    <col min="4" max="4" width="4.42578125" bestFit="1" customWidth="1"/>
    <col min="5" max="5" width="13.140625" bestFit="1" customWidth="1"/>
    <col min="6" max="6" width="19.28515625" bestFit="1" customWidth="1"/>
    <col min="7" max="7" width="8.28515625" bestFit="1" customWidth="1"/>
    <col min="8" max="8" width="11" bestFit="1" customWidth="1"/>
  </cols>
  <sheetData>
    <row r="1" spans="1:12">
      <c r="A1" s="11" t="s">
        <v>0</v>
      </c>
      <c r="B1" s="12" t="s">
        <v>69</v>
      </c>
      <c r="C1" s="7" t="s">
        <v>16</v>
      </c>
      <c r="D1" s="3" t="s">
        <v>18</v>
      </c>
      <c r="E1" s="3" t="s">
        <v>19</v>
      </c>
      <c r="F1" s="3" t="s">
        <v>58</v>
      </c>
      <c r="G1" s="3" t="s">
        <v>67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AADD-0896-4735-8829-7C3BD1CCA6FC}">
  <dimension ref="A1:R1"/>
  <sheetViews>
    <sheetView tabSelected="1" workbookViewId="0">
      <selection activeCell="M16" sqref="M16:M17"/>
    </sheetView>
  </sheetViews>
  <sheetFormatPr defaultRowHeight="15"/>
  <cols>
    <col min="1" max="1" width="12.28515625" bestFit="1" customWidth="1"/>
    <col min="3" max="3" width="10.5703125" bestFit="1" customWidth="1"/>
    <col min="4" max="4" width="13.42578125" bestFit="1" customWidth="1"/>
    <col min="6" max="6" width="12.42578125" bestFit="1" customWidth="1"/>
    <col min="9" max="9" width="12.42578125" bestFit="1" customWidth="1"/>
    <col min="11" max="11" width="13.140625" bestFit="1" customWidth="1"/>
    <col min="16" max="16" width="12.5703125" bestFit="1" customWidth="1"/>
  </cols>
  <sheetData>
    <row r="1" spans="1:18">
      <c r="A1" s="11" t="s">
        <v>0</v>
      </c>
      <c r="B1" s="12" t="s">
        <v>3</v>
      </c>
      <c r="C1" s="12" t="s">
        <v>5</v>
      </c>
      <c r="D1" s="12" t="s">
        <v>6</v>
      </c>
      <c r="E1" s="12" t="s">
        <v>69</v>
      </c>
      <c r="F1" s="11" t="s">
        <v>10</v>
      </c>
      <c r="G1" s="11" t="s">
        <v>11</v>
      </c>
      <c r="H1" s="11" t="s">
        <v>15</v>
      </c>
      <c r="I1" s="7" t="s">
        <v>16</v>
      </c>
      <c r="J1" s="3" t="s">
        <v>18</v>
      </c>
      <c r="K1" s="3" t="s">
        <v>19</v>
      </c>
      <c r="L1" s="3" t="s">
        <v>58</v>
      </c>
      <c r="M1" s="3" t="s">
        <v>67</v>
      </c>
      <c r="N1" s="3" t="s">
        <v>59</v>
      </c>
      <c r="O1" s="3" t="s">
        <v>70</v>
      </c>
      <c r="P1" s="3" t="s">
        <v>60</v>
      </c>
      <c r="Q1" s="20" t="s">
        <v>75</v>
      </c>
      <c r="R1" s="29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1423-DC41-47ED-82C0-B6CAB0047533}">
  <dimension ref="A1:X30"/>
  <sheetViews>
    <sheetView workbookViewId="0">
      <selection activeCell="D1" sqref="D1:E1"/>
    </sheetView>
  </sheetViews>
  <sheetFormatPr defaultRowHeight="15"/>
  <cols>
    <col min="1" max="1" width="3.42578125" customWidth="1"/>
    <col min="2" max="2" width="32.7109375" bestFit="1" customWidth="1"/>
    <col min="3" max="3" width="9.140625" style="4"/>
    <col min="4" max="4" width="15.42578125" style="4" bestFit="1" customWidth="1"/>
    <col min="5" max="5" width="20.28515625" style="4" bestFit="1" customWidth="1"/>
    <col min="6" max="6" width="12.7109375" style="4" bestFit="1" customWidth="1"/>
    <col min="7" max="7" width="17.140625" bestFit="1" customWidth="1"/>
    <col min="8" max="8" width="17.140625" customWidth="1"/>
    <col min="9" max="9" width="38.28515625" customWidth="1"/>
    <col min="10" max="12" width="14.42578125" customWidth="1"/>
    <col min="13" max="13" width="22.42578125" bestFit="1" customWidth="1"/>
    <col min="14" max="14" width="12.42578125" bestFit="1" customWidth="1"/>
    <col min="15" max="15" width="9.42578125" customWidth="1"/>
    <col min="16" max="16" width="10.140625" customWidth="1"/>
    <col min="17" max="19" width="12.42578125" customWidth="1"/>
    <col min="20" max="20" width="19" bestFit="1" customWidth="1"/>
    <col min="21" max="21" width="5.7109375" bestFit="1" customWidth="1"/>
    <col min="22" max="22" width="25.85546875" bestFit="1" customWidth="1"/>
    <col min="23" max="23" width="25.85546875" customWidth="1"/>
    <col min="24" max="24" width="10.85546875" customWidth="1"/>
    <col min="26" max="26" width="21.85546875" bestFit="1" customWidth="1"/>
    <col min="27" max="27" width="88.85546875" bestFit="1" customWidth="1"/>
  </cols>
  <sheetData>
    <row r="1" spans="1:24">
      <c r="A1" s="3" t="s">
        <v>21</v>
      </c>
      <c r="B1" s="17" t="s">
        <v>22</v>
      </c>
      <c r="C1" s="18"/>
      <c r="D1" s="18" t="s">
        <v>2</v>
      </c>
      <c r="E1" s="18" t="s">
        <v>23</v>
      </c>
      <c r="F1" s="7" t="s">
        <v>16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10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13</v>
      </c>
      <c r="U1" s="3" t="s">
        <v>18</v>
      </c>
      <c r="V1" s="3" t="s">
        <v>3</v>
      </c>
      <c r="W1" s="3" t="s">
        <v>19</v>
      </c>
      <c r="X1" s="16" t="s">
        <v>36</v>
      </c>
    </row>
    <row r="2" spans="1:24">
      <c r="A2" s="3">
        <v>10</v>
      </c>
      <c r="B2" s="17" t="s">
        <v>37</v>
      </c>
      <c r="C2" s="18">
        <v>9020</v>
      </c>
      <c r="D2" s="18">
        <v>4</v>
      </c>
      <c r="E2" s="27">
        <v>2.5000000000000001E-2</v>
      </c>
      <c r="F2" s="6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0"/>
      <c r="X2" s="3" t="b">
        <v>0</v>
      </c>
    </row>
    <row r="3" spans="1:24">
      <c r="A3" s="3">
        <v>20</v>
      </c>
      <c r="B3" s="17" t="s">
        <v>39</v>
      </c>
      <c r="C3" s="18">
        <v>9130</v>
      </c>
      <c r="D3" s="18">
        <v>0</v>
      </c>
      <c r="E3" s="17">
        <v>2.5000000000000001E-2</v>
      </c>
      <c r="F3" s="6"/>
      <c r="G3" s="8">
        <v>3.5999999999999997E-2</v>
      </c>
      <c r="H3" s="8">
        <v>6</v>
      </c>
      <c r="I3" s="8" t="s">
        <v>40</v>
      </c>
      <c r="J3" s="3"/>
      <c r="K3" s="3"/>
      <c r="L3" s="3"/>
      <c r="M3" s="10" t="b">
        <v>0</v>
      </c>
      <c r="N3" s="3"/>
      <c r="O3" s="3"/>
      <c r="P3" s="3"/>
      <c r="Q3" s="3"/>
      <c r="R3" s="3"/>
      <c r="S3" s="3"/>
      <c r="T3" s="3"/>
      <c r="U3" s="3"/>
      <c r="V3" s="3"/>
      <c r="W3" s="20"/>
      <c r="X3" s="3" t="b">
        <v>1</v>
      </c>
    </row>
    <row r="4" spans="1:24">
      <c r="A4" s="3">
        <v>30</v>
      </c>
      <c r="B4" s="17" t="s">
        <v>41</v>
      </c>
      <c r="C4" s="18">
        <v>1020</v>
      </c>
      <c r="D4" s="18">
        <v>0</v>
      </c>
      <c r="E4" s="17">
        <v>2.5000000000000001E-2</v>
      </c>
      <c r="F4" s="6"/>
      <c r="G4" s="8">
        <v>3.5999999999999997E-2</v>
      </c>
      <c r="H4" s="8">
        <v>6</v>
      </c>
      <c r="I4" s="8" t="s">
        <v>40</v>
      </c>
      <c r="J4" s="3"/>
      <c r="K4" s="3"/>
      <c r="L4" s="3"/>
      <c r="M4" s="10" t="b">
        <v>0</v>
      </c>
      <c r="N4" s="3"/>
      <c r="O4" s="3"/>
      <c r="P4" s="3"/>
      <c r="Q4" s="3"/>
      <c r="R4" s="3"/>
      <c r="S4" s="3"/>
      <c r="T4" s="3"/>
      <c r="U4" s="3"/>
      <c r="V4" s="3"/>
      <c r="W4" s="20"/>
      <c r="X4" s="3" t="b">
        <v>1</v>
      </c>
    </row>
    <row r="5" spans="1:24">
      <c r="A5" s="3">
        <v>40</v>
      </c>
      <c r="B5" s="17" t="s">
        <v>42</v>
      </c>
      <c r="C5" s="18">
        <v>1040</v>
      </c>
      <c r="D5" s="18">
        <v>4</v>
      </c>
      <c r="E5" s="17">
        <v>0.05</v>
      </c>
      <c r="F5" s="6"/>
      <c r="G5" s="8">
        <v>3.5999999999999997E-2</v>
      </c>
      <c r="H5" s="8">
        <v>6</v>
      </c>
      <c r="I5" s="8" t="s">
        <v>40</v>
      </c>
      <c r="J5" s="3"/>
      <c r="K5" s="3"/>
      <c r="L5" s="3"/>
      <c r="M5" s="10" t="b">
        <v>0</v>
      </c>
      <c r="N5" s="3"/>
      <c r="O5" s="3"/>
      <c r="P5" s="3"/>
      <c r="Q5" s="3"/>
      <c r="R5" s="3"/>
      <c r="S5" s="3"/>
      <c r="T5" s="3"/>
      <c r="U5" s="3"/>
      <c r="V5" s="3"/>
      <c r="W5" s="20"/>
      <c r="X5" s="3" t="b">
        <v>1</v>
      </c>
    </row>
    <row r="6" spans="1:24">
      <c r="A6" s="3">
        <v>50</v>
      </c>
      <c r="B6" s="17" t="s">
        <v>43</v>
      </c>
      <c r="C6" s="18">
        <v>3010</v>
      </c>
      <c r="D6" s="18">
        <v>4</v>
      </c>
      <c r="E6" s="17">
        <v>0.25</v>
      </c>
      <c r="F6" s="6"/>
      <c r="G6" s="3"/>
      <c r="H6" s="3"/>
      <c r="I6" s="3"/>
      <c r="J6" s="8">
        <v>24</v>
      </c>
      <c r="K6" s="8">
        <v>24</v>
      </c>
      <c r="L6" s="8"/>
      <c r="M6" s="10"/>
      <c r="N6" s="9" t="b">
        <v>1</v>
      </c>
      <c r="O6" s="9" t="s">
        <v>20</v>
      </c>
      <c r="P6" s="3"/>
      <c r="Q6" s="3"/>
      <c r="R6" s="3"/>
      <c r="S6" s="3"/>
      <c r="T6" s="3"/>
      <c r="U6" s="3"/>
      <c r="V6" s="3"/>
      <c r="W6" s="20"/>
      <c r="X6" s="3" t="b">
        <v>1</v>
      </c>
    </row>
    <row r="7" spans="1:24">
      <c r="A7" s="3">
        <v>50</v>
      </c>
      <c r="B7" s="3" t="s">
        <v>44</v>
      </c>
      <c r="C7" s="18">
        <v>2090</v>
      </c>
      <c r="D7" s="18">
        <v>4</v>
      </c>
      <c r="E7" s="17">
        <v>0.1</v>
      </c>
      <c r="F7" s="6"/>
      <c r="G7" s="3"/>
      <c r="H7" s="3"/>
      <c r="I7" s="3"/>
      <c r="J7" s="8">
        <v>36</v>
      </c>
      <c r="K7" s="8">
        <v>16</v>
      </c>
      <c r="L7" s="8"/>
      <c r="M7" s="3"/>
      <c r="N7" s="9" t="b">
        <v>1</v>
      </c>
      <c r="O7" s="9" t="s">
        <v>45</v>
      </c>
      <c r="P7" s="3"/>
      <c r="Q7" s="3"/>
      <c r="R7" s="3"/>
      <c r="S7" s="3"/>
      <c r="T7" s="3"/>
      <c r="U7" s="3"/>
      <c r="V7" s="3"/>
      <c r="W7" s="20"/>
      <c r="X7" s="3" t="b">
        <v>0</v>
      </c>
    </row>
    <row r="8" spans="1:24">
      <c r="A8" s="3">
        <v>50</v>
      </c>
      <c r="B8" s="16" t="s">
        <v>46</v>
      </c>
      <c r="C8" s="18">
        <v>2040</v>
      </c>
      <c r="D8" s="18">
        <v>4</v>
      </c>
      <c r="E8" s="17">
        <v>0.1</v>
      </c>
      <c r="F8" s="6"/>
      <c r="G8" s="3"/>
      <c r="H8" s="3"/>
      <c r="I8" s="3"/>
      <c r="J8" s="8">
        <v>41.3</v>
      </c>
      <c r="K8" s="8">
        <v>22.4</v>
      </c>
      <c r="L8" s="8"/>
      <c r="M8" s="3"/>
      <c r="N8" s="9" t="b">
        <v>1</v>
      </c>
      <c r="O8" s="9" t="s">
        <v>47</v>
      </c>
      <c r="P8" s="3"/>
      <c r="Q8" s="3"/>
      <c r="R8" s="3"/>
      <c r="S8" s="3"/>
      <c r="T8" s="3"/>
      <c r="U8" s="3"/>
      <c r="V8" s="3"/>
      <c r="W8" s="20"/>
      <c r="X8" s="3" t="b">
        <v>0</v>
      </c>
    </row>
    <row r="9" spans="1:24">
      <c r="A9" s="20">
        <v>50</v>
      </c>
      <c r="B9" s="25" t="s">
        <v>48</v>
      </c>
      <c r="C9" s="18">
        <v>2100</v>
      </c>
      <c r="D9" s="18">
        <v>4</v>
      </c>
      <c r="E9" s="17">
        <v>0.25</v>
      </c>
      <c r="F9" s="6"/>
      <c r="G9" s="3"/>
      <c r="H9" s="3"/>
      <c r="I9" s="3"/>
      <c r="J9" s="8">
        <v>39</v>
      </c>
      <c r="K9" s="8">
        <v>39</v>
      </c>
      <c r="L9" s="8"/>
      <c r="M9" s="3"/>
      <c r="N9" s="9" t="b">
        <v>1</v>
      </c>
      <c r="O9" s="9"/>
      <c r="P9" s="3"/>
      <c r="Q9" s="3"/>
      <c r="R9" s="3"/>
      <c r="S9" s="3"/>
      <c r="T9" s="3"/>
      <c r="U9" s="3"/>
      <c r="V9" s="3"/>
      <c r="W9" s="20"/>
      <c r="X9" s="3"/>
    </row>
    <row r="10" spans="1:24">
      <c r="A10" s="3">
        <v>60</v>
      </c>
      <c r="B10" s="26" t="s">
        <v>49</v>
      </c>
      <c r="C10" s="18">
        <v>3030</v>
      </c>
      <c r="D10" s="18">
        <v>4</v>
      </c>
      <c r="E10" s="17">
        <v>0.25</v>
      </c>
      <c r="F10" s="6"/>
      <c r="G10" s="3"/>
      <c r="H10" s="3"/>
      <c r="I10" s="3"/>
      <c r="J10" s="3"/>
      <c r="K10" s="3"/>
      <c r="L10" s="3"/>
      <c r="M10" s="3"/>
      <c r="N10" s="3"/>
      <c r="O10" s="3"/>
      <c r="P10" s="3">
        <v>100</v>
      </c>
      <c r="Q10" s="3">
        <v>0</v>
      </c>
      <c r="R10" s="3"/>
      <c r="S10" s="3" t="b">
        <v>1</v>
      </c>
      <c r="T10" s="3"/>
      <c r="U10" s="3"/>
      <c r="V10" s="3"/>
      <c r="W10" s="20"/>
      <c r="X10" s="3" t="b">
        <v>1</v>
      </c>
    </row>
    <row r="11" spans="1:24">
      <c r="A11" s="3">
        <v>60</v>
      </c>
      <c r="B11" s="3" t="s">
        <v>50</v>
      </c>
      <c r="C11" s="19">
        <v>3035</v>
      </c>
      <c r="D11" s="19">
        <v>4</v>
      </c>
      <c r="E11" s="17">
        <v>0.12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>
        <v>100</v>
      </c>
      <c r="Q11" s="16">
        <v>0</v>
      </c>
      <c r="R11" s="16" t="s">
        <v>51</v>
      </c>
      <c r="S11" s="16"/>
      <c r="T11" s="16" t="b">
        <v>1</v>
      </c>
      <c r="U11" s="16"/>
      <c r="V11" s="16"/>
      <c r="W11" s="22"/>
      <c r="X11" s="3" t="b">
        <v>0</v>
      </c>
    </row>
    <row r="12" spans="1:24">
      <c r="A12" s="3">
        <v>70</v>
      </c>
      <c r="B12" s="3" t="s">
        <v>52</v>
      </c>
      <c r="C12" s="18">
        <v>7020</v>
      </c>
      <c r="D12" s="18">
        <v>0</v>
      </c>
      <c r="E12" s="17">
        <v>0.05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b">
        <v>1</v>
      </c>
      <c r="V12" s="3" t="s">
        <v>53</v>
      </c>
      <c r="W12" s="20" t="s">
        <v>54</v>
      </c>
      <c r="X12" s="3" t="b">
        <v>1</v>
      </c>
    </row>
    <row r="13" spans="1:24">
      <c r="A13" s="3">
        <v>80</v>
      </c>
      <c r="B13" s="3" t="s">
        <v>55</v>
      </c>
      <c r="C13" s="18">
        <v>7050</v>
      </c>
      <c r="D13" s="18">
        <v>16</v>
      </c>
      <c r="E13" s="17">
        <v>0.1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b">
        <v>1</v>
      </c>
      <c r="V13" s="3"/>
      <c r="W13" s="20"/>
      <c r="X13" s="3" t="b">
        <v>1</v>
      </c>
    </row>
    <row r="14" spans="1:24">
      <c r="B14" t="s">
        <v>56</v>
      </c>
      <c r="C14" s="4">
        <v>2030</v>
      </c>
    </row>
    <row r="15" spans="1:24">
      <c r="B15" t="s">
        <v>57</v>
      </c>
      <c r="C15" s="4">
        <v>2035</v>
      </c>
    </row>
    <row r="16" spans="1:24">
      <c r="C16"/>
      <c r="D16"/>
      <c r="E16"/>
    </row>
    <row r="17" spans="3:9">
      <c r="C17"/>
      <c r="D17"/>
      <c r="E17"/>
    </row>
    <row r="18" spans="3:9">
      <c r="C18"/>
      <c r="D18"/>
      <c r="E18"/>
      <c r="F18"/>
    </row>
    <row r="19" spans="3:9">
      <c r="C19"/>
      <c r="D19"/>
      <c r="E19"/>
      <c r="F19"/>
    </row>
    <row r="20" spans="3:9">
      <c r="C20"/>
      <c r="D20"/>
      <c r="E20"/>
      <c r="F20"/>
      <c r="G20" s="14"/>
      <c r="H20" s="14"/>
      <c r="I20" s="4"/>
    </row>
    <row r="21" spans="3:9">
      <c r="C21"/>
      <c r="D21"/>
      <c r="E21"/>
      <c r="G21" s="14"/>
      <c r="H21" s="14"/>
      <c r="I21" s="4"/>
    </row>
    <row r="22" spans="3:9">
      <c r="G22" s="14"/>
      <c r="H22" s="14"/>
      <c r="I22" s="4"/>
    </row>
    <row r="23" spans="3:9">
      <c r="G23" s="14"/>
      <c r="H23" s="14"/>
      <c r="I23" s="4"/>
    </row>
    <row r="24" spans="3:9">
      <c r="G24" s="14"/>
      <c r="H24" s="14"/>
      <c r="I24" s="4"/>
    </row>
    <row r="25" spans="3:9">
      <c r="I25" s="4"/>
    </row>
    <row r="26" spans="3:9">
      <c r="I26" s="4"/>
    </row>
    <row r="27" spans="3:9">
      <c r="I27" s="4"/>
    </row>
    <row r="28" spans="3:9">
      <c r="I28" s="4"/>
    </row>
    <row r="29" spans="3:9">
      <c r="I29" s="4"/>
    </row>
    <row r="30" spans="3:9">
      <c r="I30" s="4"/>
    </row>
  </sheetData>
  <autoFilter ref="A1:X13" xr:uid="{A7691423-DC41-47ED-82C0-B6CAB0047533}"/>
  <conditionalFormatting sqref="A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9" xr:uid="{F26A1318-DAB1-4CCE-927E-D84F348A184A}">
      <formula1>$B$2:$B$13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29d93-60a6-4917-9aa2-1fed2fc64975">
      <Terms xmlns="http://schemas.microsoft.com/office/infopath/2007/PartnerControls"/>
    </lcf76f155ced4ddcb4097134ff3c332f>
    <TaxCatchAll xmlns="ad9ec335-ad2b-4551-a080-197ab7a485e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12" ma:contentTypeDescription="Create a new document." ma:contentTypeScope="" ma:versionID="1675fbf83fc08b51b095f85d71bbf881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9656534ff0619da30b56ba3675ee704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60be2e4-96ca-4032-ac72-86f546b402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cfffa33-5d97-4f69-89d3-a29fc498ac48}" ma:internalName="TaxCatchAll" ma:showField="CatchAllData" ma:web="ad9ec335-ad2b-4551-a080-197ab7a48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424CE3-0830-4BDA-8B30-C8F86694500A}">
  <ds:schemaRefs>
    <ds:schemaRef ds:uri="http://schemas.microsoft.com/office/2006/metadata/properties"/>
    <ds:schemaRef ds:uri="http://schemas.microsoft.com/office/infopath/2007/PartnerControls"/>
    <ds:schemaRef ds:uri="31b29d93-60a6-4917-9aa2-1fed2fc64975"/>
    <ds:schemaRef ds:uri="ad9ec335-ad2b-4551-a080-197ab7a485e0"/>
  </ds:schemaRefs>
</ds:datastoreItem>
</file>

<file path=customXml/itemProps2.xml><?xml version="1.0" encoding="utf-8"?>
<ds:datastoreItem xmlns:ds="http://schemas.openxmlformats.org/officeDocument/2006/customXml" ds:itemID="{96EE0A24-BA22-4601-B964-EBE0F6E711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395AE-321B-48FA-97BA-8627F7C78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SheetMetal</vt:lpstr>
      <vt:lpstr>Structure</vt:lpstr>
      <vt:lpstr>Assembly</vt:lpstr>
      <vt:lpstr>Misc. Parts</vt:lpstr>
      <vt:lpstr>SheetMetal Data</vt:lpstr>
      <vt:lpstr>Structure Data</vt:lpstr>
      <vt:lpstr>Assembly Data</vt:lpstr>
      <vt:lpstr>Misc. Parts Data</vt:lpstr>
      <vt:lpstr>Sheemetal Rules</vt:lpstr>
      <vt:lpstr>Structure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Vimal Bhuria</cp:lastModifiedBy>
  <cp:revision/>
  <dcterms:created xsi:type="dcterms:W3CDTF">2022-10-10T11:33:00Z</dcterms:created>
  <dcterms:modified xsi:type="dcterms:W3CDTF">2022-11-08T11:16:37Z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0x010100063BC7C2C19666499EFA6C996A9F2BF6</vt:lpwstr>
  </property>
  <property fmtid="{D5CDD505-2E9C-101B-9397-08002B2CF9AE}" pid="3" name="MediaServiceImageTags">
    <vt:lpwstr/>
  </property>
</Properties>
</file>