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fileSharing readOnlyRecommended="1"/>
  <workbookPr codeName="ThisWorkbook" hidePivotFieldList="1"/>
  <mc:AlternateContent xmlns:mc="http://schemas.openxmlformats.org/markup-compatibility/2006">
    <mc:Choice Requires="x15">
      <x15ac:absPath xmlns:x15ac="http://schemas.microsoft.com/office/spreadsheetml/2010/11/ac" url="C:\Users\HP\OneDrive\Desktop\"/>
    </mc:Choice>
  </mc:AlternateContent>
  <xr:revisionPtr revIDLastSave="11" documentId="102_{89C53841-D905-48FA-A951-B57912845FD3}" xr6:coauthVersionLast="41" xr6:coauthVersionMax="47" xr10:uidLastSave="{F3D252E8-CB0E-4D4A-9E7A-553A83135C75}"/>
  <bookViews>
    <workbookView xWindow="-110" yWindow="-110" windowWidth="19420" windowHeight="11020" xr2:uid="{0A0D8D68-EFC2-4074-BDCA-85DAF874A3F1}"/>
  </bookViews>
  <sheets>
    <sheet name="Input Data" sheetId="2" r:id="rId1"/>
    <sheet name="Master Data" sheetId="1" r:id="rId2"/>
    <sheet name="ANALYSIS" sheetId="3" r:id="rId3"/>
    <sheet name="DASHBOARD" sheetId="4" r:id="rId4"/>
  </sheets>
  <definedNames>
    <definedName name="_xlchart.v1.2" hidden="1">ANALYSIS!$AD$3:$AD$7</definedName>
    <definedName name="_xlchart.v1.3" hidden="1">ANALYSIS!$AE$3:$AE$7</definedName>
    <definedName name="Category">OFFSET(ANALYSIS!$AD$2,1,0,COUNT(ANALYSIS!$AE:$AE))</definedName>
    <definedName name="CategoryRange">OFFSET(ANALYSIS!$AD$2,1,1,COUNT(ANALYSIS!$AE:$AE))</definedName>
    <definedName name="Slicer_MONTH">#N/A</definedName>
    <definedName name="Slicer_PAYMENT_MODE">#N/A</definedName>
    <definedName name="Slicer_SALE_TYPE">#N/A</definedName>
    <definedName name="Slicer_YEAR">#N/A</definedName>
  </definedNames>
  <calcPr calcId="191029" iterate="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3" i="3" l="1"/>
  <c r="AH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AI4" i="3"/>
  <c r="AI5" i="3"/>
  <c r="AI6" i="3"/>
  <c r="AI7" i="3"/>
  <c r="AH4" i="3"/>
  <c r="AH5" i="3"/>
  <c r="AH6" i="3"/>
  <c r="AH7" i="3"/>
  <c r="AA1" i="3"/>
  <c r="AB1" i="3" s="1"/>
  <c r="AA10" i="3" s="1"/>
  <c r="V3" i="3"/>
  <c r="X3" i="3"/>
  <c r="W3" i="3"/>
  <c r="Z8" i="3" l="1"/>
  <c r="Z7" i="3"/>
  <c r="AA8" i="3"/>
  <c r="Z6" i="3"/>
  <c r="AA7" i="3"/>
  <c r="AA9" i="3"/>
  <c r="Z5" i="3"/>
  <c r="AA6" i="3"/>
  <c r="AA5" i="3"/>
  <c r="Z11" i="3"/>
  <c r="AA12" i="3"/>
  <c r="AA4" i="3"/>
  <c r="Z4" i="3"/>
  <c r="Z10" i="3"/>
  <c r="AA11" i="3"/>
  <c r="Z12" i="3"/>
  <c r="Z9" i="3"/>
  <c r="U8" i="3"/>
  <c r="U37" i="3"/>
  <c r="U5" i="3"/>
  <c r="U13" i="3"/>
  <c r="U29" i="3"/>
  <c r="U42" i="3"/>
  <c r="U34" i="3"/>
  <c r="U26" i="3"/>
  <c r="U18" i="3"/>
  <c r="U10" i="3"/>
  <c r="U45" i="3"/>
  <c r="U21" i="3"/>
  <c r="U41" i="3"/>
  <c r="U33" i="3"/>
  <c r="U25" i="3"/>
  <c r="U17" i="3"/>
  <c r="U9" i="3"/>
  <c r="U39" i="3"/>
  <c r="U31" i="3"/>
  <c r="U23" i="3"/>
  <c r="U15" i="3"/>
  <c r="U7" i="3"/>
  <c r="U46" i="3"/>
  <c r="U38" i="3"/>
  <c r="U30" i="3"/>
  <c r="U22" i="3"/>
  <c r="U14" i="3"/>
  <c r="U6" i="3"/>
  <c r="U43" i="3"/>
  <c r="U35" i="3"/>
  <c r="U27" i="3"/>
  <c r="U19" i="3"/>
  <c r="U11" i="3"/>
  <c r="AG6" i="3"/>
  <c r="U40" i="3"/>
  <c r="U32" i="3"/>
  <c r="U24" i="3"/>
  <c r="U16" i="3"/>
  <c r="AG4" i="3"/>
  <c r="U3" i="3"/>
  <c r="U44" i="3"/>
  <c r="U36" i="3"/>
  <c r="U28" i="3"/>
  <c r="U20" i="3"/>
  <c r="U12" i="3"/>
  <c r="U4" i="3"/>
  <c r="AG7" i="3"/>
  <c r="AG5" i="3"/>
  <c r="AG3" i="3"/>
  <c r="Z3" i="3"/>
  <c r="AA3" i="3"/>
  <c r="N5" i="3"/>
  <c r="O5" i="3" s="1"/>
  <c r="N6" i="3"/>
  <c r="O6" i="3" s="1"/>
  <c r="N7" i="3"/>
  <c r="O7" i="3" s="1"/>
  <c r="N8" i="3"/>
  <c r="O8" i="3" s="1"/>
  <c r="N9" i="3"/>
  <c r="O9" i="3" s="1"/>
  <c r="N10" i="3"/>
  <c r="O10" i="3" s="1"/>
  <c r="N11" i="3"/>
  <c r="O11" i="3" s="1"/>
  <c r="N12" i="3"/>
  <c r="O12" i="3" s="1"/>
  <c r="N13" i="3"/>
  <c r="O13" i="3" s="1"/>
  <c r="N14" i="3"/>
  <c r="O14" i="3" s="1"/>
  <c r="N15" i="3"/>
  <c r="O15" i="3" s="1"/>
  <c r="N4" i="3"/>
  <c r="O4" i="3" s="1"/>
  <c r="M5" i="3"/>
  <c r="M6" i="3"/>
  <c r="M7" i="3"/>
  <c r="M8" i="3"/>
  <c r="M9" i="3"/>
  <c r="M10" i="3"/>
  <c r="M11" i="3"/>
  <c r="M12" i="3"/>
  <c r="M13" i="3"/>
  <c r="M14" i="3"/>
  <c r="M15" i="3"/>
  <c r="M4" i="3"/>
  <c r="P2" i="2" l="1"/>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K528" i="2"/>
  <c r="M528"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E5" i="3"/>
  <c r="E6" i="3"/>
  <c r="E7" i="3" l="1"/>
  <c r="AH1" i="3"/>
  <c r="AI1" i="3"/>
  <c r="V1" i="3"/>
  <c r="W1" i="3"/>
  <c r="X1" i="3"/>
</calcChain>
</file>

<file path=xl/sharedStrings.xml><?xml version="1.0" encoding="utf-8"?>
<sst xmlns="http://schemas.openxmlformats.org/spreadsheetml/2006/main" count="1886" uniqueCount="144">
  <si>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</si>
  <si>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</si>
  <si>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</si>
  <si>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</si>
  <si>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</si>
  <si>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</si>
  <si>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</si>
  <si>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</si>
  <si>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</si>
  <si>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</si>
  <si>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</si>
  <si>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</si>
  <si>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</si>
  <si>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</si>
  <si>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</si>
  <si>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</si>
  <si>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</si>
  <si>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</si>
  <si>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</si>
  <si>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</si>
  <si>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</si>
  <si>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</si>
  <si>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</si>
  <si>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</si>
  <si>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</si>
  <si>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</si>
  <si>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</si>
  <si>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</si>
  <si>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</si>
  <si>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</si>
  <si>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</si>
  <si>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</si>
  <si>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</si>
  <si>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</si>
  <si>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</si>
  <si>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</si>
  <si>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</si>
  <si>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</si>
  <si>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</si>
  <si>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</si>
  <si>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</si>
  <si>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</si>
  <si>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</si>
  <si>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</si>
  <si>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</si>
  <si>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</si>
  <si>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</si>
  <si>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</si>
  <si>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</si>
  <si>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</si>
  <si>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</si>
  <si>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</si>
  <si>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</si>
  <si>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</si>
  <si>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</si>
  <si>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</si>
  <si>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</si>
  <si>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</si>
  <si>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</si>
  <si>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</si>
  <si>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</si>
  <si>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</si>
  <si>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</si>
  <si>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</si>
  <si>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</si>
  <si>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</si>
  <si>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</si>
  <si>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</si>
  <si>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</si>
  <si>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</si>
  <si>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</si>
  <si>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</si>
  <si>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</si>
  <si>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</si>
  <si>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</si>
  <si>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</si>
  <si>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</si>
  <si>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</si>
  <si>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</si>
  <si>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</si>
  <si>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</si>
  <si>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</si>
  <si>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</si>
  <si>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</si>
  <si>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</si>
  <si>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</si>
  <si>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</si>
  <si>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</si>
  <si>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</si>
  <si>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</si>
  <si>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</si>
  <si>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</si>
  <si>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</si>
  <si>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</si>
  <si>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</si>
  <si>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</si>
  <si>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</si>
  <si>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</si>
  <si>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</si>
  <si>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</si>
  <si>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</si>
  <si>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</si>
  <si>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</si>
  <si>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</si>
  <si>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</si>
  <si>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</si>
  <si>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</si>
  <si>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</si>
  <si>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</si>
  <si>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</si>
  <si>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</si>
  <si>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</si>
  <si>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</si>
  <si>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</si>
  <si>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BUYING</t>
  </si>
  <si>
    <t>TOTAL SELLING</t>
  </si>
  <si>
    <t>DAY</t>
  </si>
  <si>
    <t>MONTH</t>
  </si>
  <si>
    <t>YEAR</t>
  </si>
  <si>
    <t>Row Labels</t>
  </si>
  <si>
    <t>Sum of TOTAL SELLING</t>
  </si>
  <si>
    <t>Sum of TOTAL BUYING</t>
  </si>
  <si>
    <t>Sum of SELLING PRICE</t>
  </si>
  <si>
    <t>January</t>
  </si>
  <si>
    <t>February</t>
  </si>
  <si>
    <t>March</t>
  </si>
  <si>
    <t>April</t>
  </si>
  <si>
    <t>May</t>
  </si>
  <si>
    <t>June</t>
  </si>
  <si>
    <t>July</t>
  </si>
  <si>
    <t>August</t>
  </si>
  <si>
    <t>September</t>
  </si>
  <si>
    <t>October</t>
  </si>
  <si>
    <t>November</t>
  </si>
  <si>
    <t>December</t>
  </si>
  <si>
    <t>Sum of QUANTITY</t>
  </si>
  <si>
    <t>TOTAL SALES</t>
  </si>
  <si>
    <t>TOTAL PROFIT</t>
  </si>
  <si>
    <t>PROFIT%</t>
  </si>
  <si>
    <t>SALES</t>
  </si>
  <si>
    <t>PROFIT</t>
  </si>
  <si>
    <t xml:space="preserve"> </t>
  </si>
  <si>
    <t>Grand Total</t>
  </si>
  <si>
    <t>Mpesa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</si>
</sst>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
    <numFmt numFmtId="165" formatCode="_(&quot;$&quot;* #,##0.0_);_(&quot;$&quot;* \(#,##0.0\);_(&quot;$&quot;* &quot;-&quot;??_);_(@_)"/>
    <numFmt numFmtId="166" formatCode="0.0"/>
  </numFmts>
  <fonts count="5" x14ac:knownFonts="1">
    <font>
      <sz val="11"/>
      <color theme="1"/>
      <name val="Calibri"/>
      <family val="2"/>
      <scheme val="minor"/>
    </font>
    <font>
      <b/>
      <sz val="11"/>
      <color rgb="FF7030A0"/>
      <name val="Calibri"/>
      <family val="2"/>
      <scheme val="minor"/>
    </font>
    <font>
      <sz val="11"/>
      <color theme="1"/>
      <name val="Calibri"/>
      <family val="2"/>
      <scheme val="minor"/>
    </font>
    <font>
      <sz val="11"/>
      <color theme="0"/>
      <name val="Calibri"/>
      <family val="2"/>
      <scheme val="minor"/>
    </font>
    <font>
      <sz val="10"/>
      <color theme="1"/>
      <name val="Calibri"/>
      <family val="2"/>
      <scheme val="minor"/>
    </font>
  </fonts>
  <fills count="7">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
      <patternFill patternType="solid">
        <fgColor theme="5" tint="0.79998168889431442"/>
        <bgColor indexed="64"/>
      </patternFill>
    </fill>
  </fills>
  <borders count="2">
    <border>
      <left/>
      <right/>
      <top/>
      <bottom/>
      <diagonal/>
    </border>
    <border>
      <left/>
      <right/>
      <top/>
      <bottom style="medium">
        <color rgb="FF7030A0"/>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28">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0" fontId="0" fillId="3" borderId="0" xfId="0" applyNumberFormat="1" applyFill="1" applyAlignment="1">
      <alignment horizontal="center" vertical="center"/>
    </xf>
    <xf numFmtId="0" fontId="0" fillId="5" borderId="0" xfId="0" applyNumberFormat="1" applyFill="1"/>
    <xf numFmtId="0" fontId="0" fillId="0" borderId="0" xfId="0" applyFill="1"/>
    <xf numFmtId="0" fontId="0" fillId="0" borderId="0" xfId="0" applyNumberFormat="1" applyFill="1"/>
    <xf numFmtId="0" fontId="0" fillId="0" borderId="0" xfId="0" applyNumberFormat="1"/>
    <xf numFmtId="0" fontId="0" fillId="0" borderId="0" xfId="0" pivotButton="1"/>
    <xf numFmtId="0" fontId="0" fillId="0" borderId="0" xfId="0" applyAlignment="1">
      <alignment horizontal="left"/>
    </xf>
    <xf numFmtId="44" fontId="1" fillId="4" borderId="1" xfId="1" applyFont="1" applyFill="1" applyBorder="1" applyAlignment="1">
      <alignment horizontal="center" vertical="center"/>
    </xf>
    <xf numFmtId="44" fontId="0" fillId="0" borderId="0" xfId="1" applyFont="1"/>
    <xf numFmtId="14" fontId="1" fillId="4" borderId="1" xfId="0" applyNumberFormat="1" applyFont="1" applyFill="1" applyBorder="1" applyAlignment="1">
      <alignment horizontal="center" vertical="center"/>
    </xf>
    <xf numFmtId="14" fontId="0" fillId="0" borderId="0" xfId="0" applyNumberFormat="1"/>
    <xf numFmtId="44" fontId="0" fillId="0" borderId="0" xfId="0" applyNumberFormat="1"/>
    <xf numFmtId="9" fontId="0" fillId="0" borderId="0" xfId="2" applyFont="1"/>
    <xf numFmtId="0" fontId="0" fillId="6" borderId="0" xfId="0" applyFill="1"/>
    <xf numFmtId="165" fontId="0" fillId="0" borderId="0" xfId="1" applyNumberFormat="1" applyFont="1"/>
    <xf numFmtId="166" fontId="0" fillId="0" borderId="0" xfId="0" applyNumberFormat="1"/>
    <xf numFmtId="0" fontId="0" fillId="0" borderId="0" xfId="0" applyFont="1"/>
    <xf numFmtId="165" fontId="0" fillId="0" borderId="0" xfId="0" applyNumberFormat="1"/>
    <xf numFmtId="0" fontId="4" fillId="0" borderId="0" xfId="0" applyFont="1" applyAlignment="1">
      <alignment horizontal="left"/>
    </xf>
    <xf numFmtId="0" fontId="4" fillId="0" borderId="0" xfId="0" applyFont="1"/>
    <xf numFmtId="0" fontId="3" fillId="0" borderId="0" xfId="0" applyFont="1"/>
  </cellXfs>
  <cellStyles count="3">
    <cellStyle name="Currency" xfId="1" builtinId="4"/>
    <cellStyle name="Normal" xfId="0" builtinId="0"/>
    <cellStyle name="Percent" xfId="2" builtinId="5"/>
  </cellStyles>
  <dxfs count="35">
    <dxf>
      <numFmt numFmtId="34" formatCode="_(&quot;$&quot;* #,##0.00_);_(&quot;$&quot;* \(#,##0.00\);_(&quot;$&quot;* &quot;-&quot;??_);_(@_)"/>
    </dxf>
    <dxf>
      <numFmt numFmtId="34" formatCode="_(&quot;$&quot;* #,##0.00_);_(&quot;$&quot;* \(#,##0.00\);_(&quot;$&quot;* &quot;-&quot;??_);_(@_)"/>
    </dxf>
    <dxf>
      <font>
        <b/>
        <i val="0"/>
        <sz val="9"/>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
      <font>
        <sz val="10"/>
      </font>
    </dxf>
    <dxf>
      <numFmt numFmtId="165" formatCode="_(&quot;$&quot;* #,##0.0_);_(&quot;$&quot;* \(#,##0.0\);_(&quot;$&quot;* &quot;-&quot;??_);_(@_)"/>
    </dxf>
    <dxf>
      <numFmt numFmtId="165" formatCode="_(&quot;$&quot;* #,##0.0_);_(&quot;$&quot;* \(#,##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9" formatCode="m/d/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2" defaultTableStyle="TableStyleMedium2" defaultPivotStyle="PivotStyleLight16">
    <tableStyle name="SLICER" pivot="0" table="0" count="10" xr9:uid="{C2F4C036-8D81-403F-996E-142D1BF5CBC0}">
      <tableStyleElement type="wholeTable" dxfId="34"/>
      <tableStyleElement type="headerRow" dxfId="33"/>
    </tableStyle>
    <tableStyle name="SLICERS" pivot="0" table="0" count="10" xr9:uid="{725A8BF0-F4ED-4AC8-B841-9388F0C60B7A}">
      <tableStyleElement type="wholeTable" dxfId="3"/>
      <tableStyleElement type="headerRow" dxfId="2"/>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[Sales-Dashboard.XSLS.xlsx]ANALYSIS!DAILY</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5400">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effectLst/>
        </c:spPr>
        <c:marker>
          <c:symbol val="none"/>
        </c:marker>
      </c:pivotFmt>
    </c:pivotFmts>
    <c:plotArea>
      <c:layout/>
      <c:areaChart>
        <c:grouping val="standard"/>
        <c:varyColors val="0"/>
        <c:ser>
          <c:idx val="0"/>
          <c:order val="0"/>
          <c:tx>
            <c:strRef>
              <c:f>ANALYSIS!$B$2</c:f>
              <c:strCache>
                <c:ptCount val="1"/>
                <c:pt idx="0">
                  <c:v>Total</c:v>
                </c:pt>
              </c:strCache>
            </c:strRef>
          </c:tx>
          <c:spPr>
            <a:solidFill>
              <a:schemeClr val="accent1"/>
            </a:solidFill>
            <a:ln w="25400">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effectLst/>
          </c:spPr>
          <c:cat>
            <c:strRef>
              <c:f>ANALYSIS!$A$3:$A$33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ANALYSIS!$B$3:$B$33</c:f>
              <c:numCache>
                <c:formatCode>_("$"* #,##0.00_);_("$"* \(#,##0.00\);_("$"* "-"??_);_(@_)</c:formatCode>
                <c:ptCount val="31"/>
                <c:pt idx="0">
                  <c:v>1778.99</c:v>
                </c:pt>
                <c:pt idx="1">
                  <c:v>1631.6599999999999</c:v>
                </c:pt>
                <c:pt idx="2">
                  <c:v>2355.8099999999995</c:v>
                </c:pt>
                <c:pt idx="3">
                  <c:v>1409.5400000000002</c:v>
                </c:pt>
                <c:pt idx="4">
                  <c:v>1380.53</c:v>
                </c:pt>
                <c:pt idx="5">
                  <c:v>1666.5900000000001</c:v>
                </c:pt>
                <c:pt idx="6">
                  <c:v>1038.6100000000001</c:v>
                </c:pt>
                <c:pt idx="7">
                  <c:v>1488.7700000000002</c:v>
                </c:pt>
                <c:pt idx="8">
                  <c:v>2121.33</c:v>
                </c:pt>
                <c:pt idx="9">
                  <c:v>1794.6399999999999</c:v>
                </c:pt>
                <c:pt idx="10">
                  <c:v>1688.1999999999996</c:v>
                </c:pt>
                <c:pt idx="11">
                  <c:v>1770.04</c:v>
                </c:pt>
                <c:pt idx="12">
                  <c:v>1138.04</c:v>
                </c:pt>
                <c:pt idx="13">
                  <c:v>1175.7000000000003</c:v>
                </c:pt>
                <c:pt idx="14">
                  <c:v>1276.74</c:v>
                </c:pt>
                <c:pt idx="15">
                  <c:v>1480.8799999999999</c:v>
                </c:pt>
                <c:pt idx="16">
                  <c:v>450.08</c:v>
                </c:pt>
                <c:pt idx="17">
                  <c:v>2303.63</c:v>
                </c:pt>
                <c:pt idx="18">
                  <c:v>1238.6100000000001</c:v>
                </c:pt>
                <c:pt idx="19">
                  <c:v>2430.41</c:v>
                </c:pt>
                <c:pt idx="20">
                  <c:v>1431.8000000000002</c:v>
                </c:pt>
                <c:pt idx="21">
                  <c:v>1491.95</c:v>
                </c:pt>
                <c:pt idx="22">
                  <c:v>2213.4499999999998</c:v>
                </c:pt>
                <c:pt idx="23">
                  <c:v>1406.22</c:v>
                </c:pt>
                <c:pt idx="24">
                  <c:v>2285.62</c:v>
                </c:pt>
                <c:pt idx="25">
                  <c:v>1876.7799999999995</c:v>
                </c:pt>
                <c:pt idx="26">
                  <c:v>1453.2899999999997</c:v>
                </c:pt>
                <c:pt idx="27">
                  <c:v>1691.1599999999999</c:v>
                </c:pt>
                <c:pt idx="28">
                  <c:v>1000.6999999999999</c:v>
                </c:pt>
                <c:pt idx="29">
                  <c:v>2029.2400000000002</c:v>
                </c:pt>
                <c:pt idx="30">
                  <c:v>1070.6000000000001</c:v>
                </c:pt>
              </c:numCache>
            </c:numRef>
          </c:val>
          <c:extLst>
            <c:ext xmlns:c16="http://schemas.microsoft.com/office/drawing/2014/chart" uri="{C3380CC4-5D6E-409C-BE32-E72D297353CC}">
              <c16:uniqueId val="{00000001-06A2-4872-AAFC-B6A9BBB3199B}"/>
            </c:ext>
          </c:extLst>
        </c:ser>
        <c:dLbls>
          <c:showLegendKey val="0"/>
          <c:showVal val="0"/>
          <c:showCatName val="0"/>
          <c:showSerName val="0"/>
          <c:showPercent val="0"/>
          <c:showBubbleSize val="0"/>
        </c:dLbls>
        <c:axId val="1839522367"/>
        <c:axId val="1849051871"/>
      </c:areaChart>
      <c:catAx>
        <c:axId val="18395223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49051871"/>
        <c:crosses val="autoZero"/>
        <c:auto val="1"/>
        <c:lblAlgn val="ctr"/>
        <c:lblOffset val="100"/>
        <c:noMultiLvlLbl val="0"/>
      </c:catAx>
      <c:valAx>
        <c:axId val="1849051871"/>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3952236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53958880139981"/>
          <c:y val="0.30076443569553807"/>
          <c:w val="0.80301596675415576"/>
          <c:h val="0.49769028871391074"/>
        </c:manualLayout>
      </c:layout>
      <c:barChart>
        <c:barDir val="col"/>
        <c:grouping val="clustered"/>
        <c:varyColors val="0"/>
        <c:ser>
          <c:idx val="0"/>
          <c:order val="0"/>
          <c:tx>
            <c:strRef>
              <c:f>ANALYSIS!$M$3</c:f>
              <c:strCache>
                <c:ptCount val="1"/>
                <c:pt idx="0">
                  <c:v>SALES</c:v>
                </c:pt>
              </c:strCache>
            </c:strRef>
          </c:tx>
          <c:spPr>
            <a:solidFill>
              <a:schemeClr val="accent1"/>
            </a:solidFill>
            <a:ln>
              <a:gradFill>
                <a:gsLst>
                  <a:gs pos="100000">
                    <a:schemeClr val="accent1"/>
                  </a:gs>
                  <a:gs pos="0">
                    <a:schemeClr val="accent1">
                      <a:lumMod val="45000"/>
                      <a:lumOff val="55000"/>
                    </a:schemeClr>
                  </a:gs>
                </a:gsLst>
                <a:lin ang="5400000" scaled="1"/>
              </a:gradFill>
            </a:ln>
            <a:effectLst/>
          </c:spPr>
          <c:invertIfNegative val="0"/>
          <c:cat>
            <c:strRef>
              <c:f>ANALYSIS!$L$4:$L$15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ANALYSIS!$M$4:$M$15</c:f>
              <c:numCache>
                <c:formatCode>_("$"* #,##0.00_);_("$"* \(#,##0.00\);_("$"* "-"??_);_(@_)</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6="http://schemas.microsoft.com/office/drawing/2014/chart" uri="{C3380CC4-5D6E-409C-BE32-E72D297353CC}">
              <c16:uniqueId val="{00000000-6FCB-4A53-8FBD-311EE437BF82}"/>
            </c:ext>
          </c:extLst>
        </c:ser>
        <c:ser>
          <c:idx val="1"/>
          <c:order val="1"/>
          <c:tx>
            <c:strRef>
              <c:f>ANALYSIS!$N$3</c:f>
              <c:strCache>
                <c:ptCount val="1"/>
                <c:pt idx="0">
                  <c:v>PROFIT</c:v>
                </c:pt>
              </c:strCache>
            </c:strRef>
          </c:tx>
          <c:spPr>
            <a:solidFill>
              <a:schemeClr val="accent2"/>
            </a:solidFill>
            <a:ln>
              <a:noFill/>
            </a:ln>
            <a:effectLst/>
          </c:spPr>
          <c:invertIfNegative val="0"/>
          <c:dLbls>
            <c:dLbl>
              <c:idx val="0"/>
              <c:tx>
                <c:rich>
                  <a:bodyPr/>
                  <a:lstStyle/>
                  <a:p>
                    <a:fld id="{18D4E35C-5545-4FD8-AAAD-B8C31865700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6FCB-4A53-8FBD-311EE437BF82}"/>
                </c:ext>
              </c:extLst>
            </c:dLbl>
            <c:dLbl>
              <c:idx val="1"/>
              <c:tx>
                <c:rich>
                  <a:bodyPr/>
                  <a:lstStyle/>
                  <a:p>
                    <a:fld id="{0BEE5121-6C67-4475-A6AF-05F0611E452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6FCB-4A53-8FBD-311EE437BF82}"/>
                </c:ext>
              </c:extLst>
            </c:dLbl>
            <c:dLbl>
              <c:idx val="2"/>
              <c:tx>
                <c:rich>
                  <a:bodyPr/>
                  <a:lstStyle/>
                  <a:p>
                    <a:fld id="{EAFFD18A-1161-477E-B3B9-E89E4CC6C4A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6FCB-4A53-8FBD-311EE437BF82}"/>
                </c:ext>
              </c:extLst>
            </c:dLbl>
            <c:dLbl>
              <c:idx val="3"/>
              <c:tx>
                <c:rich>
                  <a:bodyPr/>
                  <a:lstStyle/>
                  <a:p>
                    <a:fld id="{ABEB922E-A9DA-4E3F-A857-81E45A6A0DC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6FCB-4A53-8FBD-311EE437BF82}"/>
                </c:ext>
              </c:extLst>
            </c:dLbl>
            <c:dLbl>
              <c:idx val="4"/>
              <c:tx>
                <c:rich>
                  <a:bodyPr/>
                  <a:lstStyle/>
                  <a:p>
                    <a:fld id="{68F7FD8E-12F3-453F-9269-3F5D082AF9E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6FCB-4A53-8FBD-311EE437BF82}"/>
                </c:ext>
              </c:extLst>
            </c:dLbl>
            <c:dLbl>
              <c:idx val="5"/>
              <c:tx>
                <c:rich>
                  <a:bodyPr/>
                  <a:lstStyle/>
                  <a:p>
                    <a:fld id="{AFBC8D09-2A7E-40AE-B349-F148F06A531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6FCB-4A53-8FBD-311EE437BF82}"/>
                </c:ext>
              </c:extLst>
            </c:dLbl>
            <c:dLbl>
              <c:idx val="6"/>
              <c:tx>
                <c:rich>
                  <a:bodyPr/>
                  <a:lstStyle/>
                  <a:p>
                    <a:fld id="{1DCA6BD0-0EA7-46A3-840A-D05B2D36EBB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6FCB-4A53-8FBD-311EE437BF82}"/>
                </c:ext>
              </c:extLst>
            </c:dLbl>
            <c:dLbl>
              <c:idx val="7"/>
              <c:tx>
                <c:rich>
                  <a:bodyPr/>
                  <a:lstStyle/>
                  <a:p>
                    <a:fld id="{F2CA19E3-468F-4835-A9EB-455D3C2A879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6FCB-4A53-8FBD-311EE437BF82}"/>
                </c:ext>
              </c:extLst>
            </c:dLbl>
            <c:dLbl>
              <c:idx val="8"/>
              <c:tx>
                <c:rich>
                  <a:bodyPr/>
                  <a:lstStyle/>
                  <a:p>
                    <a:fld id="{9FCD769F-3E2B-4F0E-A938-B2105F98ABD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6FCB-4A53-8FBD-311EE437BF82}"/>
                </c:ext>
              </c:extLst>
            </c:dLbl>
            <c:dLbl>
              <c:idx val="9"/>
              <c:tx>
                <c:rich>
                  <a:bodyPr/>
                  <a:lstStyle/>
                  <a:p>
                    <a:fld id="{8CD43522-A6CE-4042-B780-F81E394D9A3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6FCB-4A53-8FBD-311EE437BF82}"/>
                </c:ext>
              </c:extLst>
            </c:dLbl>
            <c:dLbl>
              <c:idx val="10"/>
              <c:tx>
                <c:rich>
                  <a:bodyPr/>
                  <a:lstStyle/>
                  <a:p>
                    <a:fld id="{7470C6E8-12B1-4409-BE69-17585F74AAA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6FCB-4A53-8FBD-311EE437BF82}"/>
                </c:ext>
              </c:extLst>
            </c:dLbl>
            <c:dLbl>
              <c:idx val="11"/>
              <c:tx>
                <c:rich>
                  <a:bodyPr/>
                  <a:lstStyle/>
                  <a:p>
                    <a:fld id="{BE34CCB8-FCE4-437B-AE24-2030677AACE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6FCB-4A53-8FBD-311EE437BF82}"/>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Poppi"/>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ANALYSIS!$L$4:$L$15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ANALYSIS!$N$4:$N$15</c:f>
              <c:numCache>
                <c:formatCode>_("$"* #,##0.00_);_("$"* \(#,##0.00\);_("$"* "-"??_);_(@_)</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5="http://schemas.microsoft.com/office/drawing/2012/chart" uri="{02D57815-91ED-43cb-92C2-25804820EDAC}">
              <c15:datalabelsRange>
                <c15:f>ANALYSIS!$O$4:$O$15</c15:f>
                <c15:dlblRangeCache>
                  <c:ptCount val="12"/>
                  <c:pt idx="0">
                    <c:v>17%</c:v>
                  </c:pt>
                  <c:pt idx="1">
                    <c:v>18%</c:v>
                  </c:pt>
                  <c:pt idx="2">
                    <c:v>18%</c:v>
                  </c:pt>
                  <c:pt idx="3">
                    <c:v>20%</c:v>
                  </c:pt>
                  <c:pt idx="4">
                    <c:v>14%</c:v>
                  </c:pt>
                  <c:pt idx="5">
                    <c:v>19%</c:v>
                  </c:pt>
                  <c:pt idx="6">
                    <c:v>15%</c:v>
                  </c:pt>
                  <c:pt idx="7">
                    <c:v>16%</c:v>
                  </c:pt>
                  <c:pt idx="8">
                    <c:v>18%</c:v>
                  </c:pt>
                  <c:pt idx="9">
                    <c:v>17%</c:v>
                  </c:pt>
                  <c:pt idx="10">
                    <c:v>19%</c:v>
                  </c:pt>
                  <c:pt idx="11">
                    <c:v>16%</c:v>
                  </c:pt>
                </c15:dlblRangeCache>
              </c15:datalabelsRange>
            </c:ext>
            <c:ext xmlns:c16="http://schemas.microsoft.com/office/drawing/2014/chart" uri="{C3380CC4-5D6E-409C-BE32-E72D297353CC}">
              <c16:uniqueId val="{0000000D-6FCB-4A53-8FBD-311EE437BF82}"/>
            </c:ext>
          </c:extLst>
        </c:ser>
        <c:dLbls>
          <c:showLegendKey val="0"/>
          <c:showVal val="0"/>
          <c:showCatName val="0"/>
          <c:showSerName val="0"/>
          <c:showPercent val="0"/>
          <c:showBubbleSize val="0"/>
        </c:dLbls>
        <c:gapWidth val="50"/>
        <c:overlap val="100"/>
        <c:axId val="1960420879"/>
        <c:axId val="2086083359"/>
      </c:barChart>
      <c:catAx>
        <c:axId val="1960420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Poppi"/>
                <a:ea typeface="+mn-ea"/>
                <a:cs typeface="+mn-cs"/>
              </a:defRPr>
            </a:pPr>
            <a:endParaRPr lang="en-US"/>
          </a:p>
        </c:txPr>
        <c:crossAx val="2086083359"/>
        <c:crosses val="autoZero"/>
        <c:auto val="1"/>
        <c:lblAlgn val="ctr"/>
        <c:lblOffset val="100"/>
        <c:noMultiLvlLbl val="0"/>
      </c:catAx>
      <c:valAx>
        <c:axId val="2086083359"/>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Poppi"/>
                <a:ea typeface="+mn-ea"/>
                <a:cs typeface="+mn-cs"/>
              </a:defRPr>
            </a:pPr>
            <a:endParaRPr lang="en-US"/>
          </a:p>
        </c:txPr>
        <c:crossAx val="1960420879"/>
        <c:crosses val="autoZero"/>
        <c:crossBetween val="between"/>
      </c:valAx>
      <c:spPr>
        <a:noFill/>
        <a:ln>
          <a:gradFill>
            <a:gsLst>
              <a:gs pos="6438">
                <a:srgbClr val="FFE4E4"/>
              </a:gs>
              <a:gs pos="0">
                <a:schemeClr val="accent1">
                  <a:lumMod val="5000"/>
                  <a:lumOff val="95000"/>
                </a:schemeClr>
              </a:gs>
              <a:gs pos="96000">
                <a:schemeClr val="accent1">
                  <a:lumMod val="45000"/>
                  <a:lumOff val="55000"/>
                </a:schemeClr>
              </a:gs>
              <a:gs pos="100000">
                <a:schemeClr val="accent1">
                  <a:lumMod val="30000"/>
                  <a:lumOff val="70000"/>
                </a:schemeClr>
              </a:gs>
            </a:gsLst>
            <a:lin ang="5400000" scaled="1"/>
          </a:gra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latin typeface="Popp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[Sales-Dashboard.XSLS.xlsx]ANALYSIS!SALE TYPE</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ANALYSIS!$AO$2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9E5-4288-BB13-9D31942BA5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9E5-4288-BB13-9D31942BA5B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9E5-4288-BB13-9D31942BA5B2}"/>
              </c:ext>
            </c:extLst>
          </c:dPt>
          <c:dLbls>
            <c:delete val="1"/>
          </c:dLbls>
          <c:cat>
            <c:strRef>
              <c:f>ANALYSIS!$AN$3:$AN$5</c:f>
              <c:strCache>
                <c:ptCount val="3"/>
                <c:pt idx="0">
                  <c:v>Direct Sales</c:v>
                </c:pt>
                <c:pt idx="1">
                  <c:v>Online</c:v>
                </c:pt>
                <c:pt idx="2">
                  <c:v>Wholesaler</c:v>
                </c:pt>
              </c:strCache>
            </c:strRef>
          </c:cat>
          <c:val>
            <c:numRef>
              <c:f>ANALYSIS!$AO$3:$AO$5</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6-49E5-4288-BB13-9D31942BA5B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[Sales-Dashboard.XSLS.xlsx]ANALYSIS!PAYMENT MODE</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ANALYSIS!$AL$2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085-4406-B0E4-8DC5236EA23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085-4406-B0E4-8DC5236EA232}"/>
              </c:ext>
            </c:extLst>
          </c:dPt>
          <c:dLbls>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ANALYSIS!$AK$3:$AK$4</c:f>
              <c:strCache>
                <c:ptCount val="2"/>
                <c:pt idx="0">
                  <c:v>Cash</c:v>
                </c:pt>
                <c:pt idx="1">
                  <c:v>Mpesa</c:v>
                </c:pt>
              </c:strCache>
            </c:strRef>
          </c:cat>
          <c:val>
            <c:numRef>
              <c:f>ANALYSIS!$AL$3:$AL$4</c:f>
              <c:numCache>
                <c:formatCode>_("$"* #,##0.00_);_("$"* \(#,##0.00\);_("$"* "-"??_);_(@_)</c:formatCode>
                <c:ptCount val="2"/>
                <c:pt idx="0">
                  <c:v>199516.90000000008</c:v>
                </c:pt>
                <c:pt idx="1">
                  <c:v>201895.01999999993</c:v>
                </c:pt>
              </c:numCache>
            </c:numRef>
          </c:val>
          <c:extLst>
            <c:ext xmlns:c16="http://schemas.microsoft.com/office/drawing/2014/chart" uri="{C3380CC4-5D6E-409C-BE32-E72D297353CC}">
              <c16:uniqueId val="{00000004-B085-4406-B0E4-8DC5236EA23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922028519901845"/>
          <c:y val="6.1538461538461542E-2"/>
          <c:w val="0.75577345697870391"/>
          <c:h val="0.91639579318319475"/>
        </c:manualLayout>
      </c:layout>
      <c:barChart>
        <c:barDir val="bar"/>
        <c:grouping val="clustered"/>
        <c:varyColors val="0"/>
        <c:ser>
          <c:idx val="0"/>
          <c:order val="0"/>
          <c:spPr>
            <a:solidFill>
              <a:schemeClr val="accent1"/>
            </a:solidFill>
            <a:ln>
              <a:gradFill>
                <a:gsLst>
                  <a:gs pos="0">
                    <a:schemeClr val="accent1">
                      <a:lumMod val="45000"/>
                      <a:lumOff val="55000"/>
                    </a:schemeClr>
                  </a:gs>
                  <a:gs pos="100000">
                    <a:schemeClr val="accent1">
                      <a:lumMod val="30000"/>
                      <a:lumOff val="70000"/>
                    </a:schemeClr>
                  </a:gs>
                </a:gsLst>
                <a:lin ang="5400000" scaled="1"/>
              </a:gradFill>
            </a:ln>
            <a:effectLst/>
          </c:spPr>
          <c:invertIfNegative val="0"/>
          <c:dPt>
            <c:idx val="1"/>
            <c:invertIfNegative val="0"/>
            <c:bubble3D val="0"/>
            <c:spPr>
              <a:solidFill>
                <a:schemeClr val="accent1"/>
              </a:solidFill>
              <a:ln>
                <a:gradFill flip="none" rotWithShape="1">
                  <a:gsLst>
                    <a:gs pos="0">
                      <a:schemeClr val="accent1">
                        <a:lumMod val="45000"/>
                        <a:lumOff val="55000"/>
                      </a:schemeClr>
                    </a:gs>
                    <a:gs pos="100000">
                      <a:schemeClr val="accent1">
                        <a:lumMod val="30000"/>
                        <a:lumOff val="70000"/>
                      </a:schemeClr>
                    </a:gs>
                  </a:gsLst>
                  <a:lin ang="5400000" scaled="1"/>
                  <a:tileRect/>
                </a:gradFill>
              </a:ln>
              <a:effectLst/>
            </c:spPr>
            <c:extLst>
              <c:ext xmlns:c16="http://schemas.microsoft.com/office/drawing/2014/chart" uri="{C3380CC4-5D6E-409C-BE32-E72D297353CC}">
                <c16:uniqueId val="{00000001-D11A-4547-B5C9-38DBBCB69E81}"/>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ANALYSIS!$Z$3:$Z$12</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ANALYSIS!$AA$3:$AA$12</c:f>
              <c:numCache>
                <c:formatCode>0.0</c:formatCode>
                <c:ptCount val="10"/>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numCache>
            </c:numRef>
          </c:val>
          <c:extLst>
            <c:ext xmlns:c16="http://schemas.microsoft.com/office/drawing/2014/chart" uri="{C3380CC4-5D6E-409C-BE32-E72D297353CC}">
              <c16:uniqueId val="{00000000-D11A-4547-B5C9-38DBBCB69E81}"/>
            </c:ext>
          </c:extLst>
        </c:ser>
        <c:dLbls>
          <c:showLegendKey val="0"/>
          <c:showVal val="0"/>
          <c:showCatName val="0"/>
          <c:showSerName val="0"/>
          <c:showPercent val="0"/>
          <c:showBubbleSize val="0"/>
        </c:dLbls>
        <c:gapWidth val="50"/>
        <c:axId val="1065165375"/>
        <c:axId val="1054125167"/>
      </c:barChart>
      <c:catAx>
        <c:axId val="106516537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54125167"/>
        <c:crosses val="autoZero"/>
        <c:auto val="1"/>
        <c:lblAlgn val="ctr"/>
        <c:lblOffset val="100"/>
        <c:noMultiLvlLbl val="0"/>
      </c:catAx>
      <c:valAx>
        <c:axId val="1054125167"/>
        <c:scaling>
          <c:orientation val="minMax"/>
        </c:scaling>
        <c:delete val="1"/>
        <c:axPos val="b"/>
        <c:numFmt formatCode="0.0" sourceLinked="1"/>
        <c:majorTickMark val="out"/>
        <c:minorTickMark val="none"/>
        <c:tickLblPos val="nextTo"/>
        <c:crossAx val="1065165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plotSurface>
          <cx:spPr>
            <a:noFill/>
            <a:ln>
              <a:noFill/>
            </a:ln>
          </cx:spPr>
        </cx:plotSurface>
        <cx:series layoutId="treemap" uniqueId="{EBE7744B-9DA6-4DF6-A252-C0BE652C0D26}">
          <cx:dataLabels pos="inEnd">
            <cx:txPr>
              <a:bodyPr vertOverflow="overflow" horzOverflow="overflow" wrap="square" lIns="0" tIns="0" rIns="0" bIns="0"/>
              <a:lstStyle/>
              <a:p>
                <a:pPr algn="ctr" rtl="0">
                  <a:defRPr sz="1000" b="0">
                    <a:solidFill>
                      <a:srgbClr val="FFFFFF"/>
                    </a:solidFill>
                    <a:latin typeface="+mn-lt"/>
                    <a:ea typeface="Calibri" panose="020F0502020204030204" pitchFamily="34" charset="0"/>
                    <a:cs typeface="Calibri" panose="020F0502020204030204" pitchFamily="34" charset="0"/>
                  </a:defRPr>
                </a:pPr>
                <a:endParaRPr lang="en-US" sz="1000">
                  <a:latin typeface="+mn-lt"/>
                </a:endParaRPr>
              </a:p>
            </cx:txPr>
            <cx:visibility seriesName="0" categoryName="1" value="1"/>
            <cx:separator>
</cx:separator>
            <cx:dataLabel idx="3">
              <cx:visibility seriesName="0" categoryName="1" value="1"/>
              <cx:separator>
</cx:separator>
            </cx:dataLabel>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ANALYSIS!$M$2" lockText="1" noThreeD="1"/>
</file>

<file path=xl/ctrlProps/ctrlProp2.xml><?xml version="1.0" encoding="utf-8"?>
<formControlPr xmlns="http://schemas.microsoft.com/office/spreadsheetml/2009/9/main" objectType="CheckBox" checked="Checked" fmlaLink="ANALYSIS!$N$2" lockText="1" noThreeD="1"/>
</file>

<file path=xl/ctrlProps/ctrlProp3.xml><?xml version="1.0" encoding="utf-8"?>
<formControlPr xmlns="http://schemas.microsoft.com/office/spreadsheetml/2009/9/main" objectType="CheckBox" checked="Checked" fmlaLink="ANALYSIS!$O$2" lockText="1" noThreeD="1"/>
</file>

<file path=xl/ctrlProps/ctrlProp4.xml><?xml version="1.0" encoding="utf-8"?>
<formControlPr xmlns="http://schemas.microsoft.com/office/spreadsheetml/2009/9/main" objectType="Scroll" dx="31" fmlaLink="ANALYSIS!$Z$1" max="62" min="1" page="10"/>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18" Type="http://schemas.openxmlformats.org/officeDocument/2006/relationships/image" Target="../media/image18.svg"/><Relationship Id="rId26" Type="http://schemas.openxmlformats.org/officeDocument/2006/relationships/chart" Target="../charts/chart2.xml"/><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7.png"/><Relationship Id="rId25" Type="http://schemas.openxmlformats.org/officeDocument/2006/relationships/chart" Target="../charts/chart1.xml"/><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image" Target="../media/image20.svg"/><Relationship Id="rId29"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image" Target="../media/image24.svg"/><Relationship Id="rId32" Type="http://schemas.openxmlformats.org/officeDocument/2006/relationships/image" Target="../media/image26.sv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chart" Target="../charts/chart3.xml"/><Relationship Id="rId10" Type="http://schemas.openxmlformats.org/officeDocument/2006/relationships/image" Target="../media/image10.svg"/><Relationship Id="rId19" Type="http://schemas.openxmlformats.org/officeDocument/2006/relationships/image" Target="../media/image19.png"/><Relationship Id="rId31" Type="http://schemas.openxmlformats.org/officeDocument/2006/relationships/image" Target="../media/image25.pn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image" Target="../media/image22.svg"/><Relationship Id="rId27" Type="http://schemas.microsoft.com/office/2014/relationships/chartEx" Target="../charts/chartEx1.xml"/><Relationship Id="rId30"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234950</xdr:colOff>
      <xdr:row>31</xdr:row>
      <xdr:rowOff>117951</xdr:rowOff>
    </xdr:to>
    <xdr:grpSp>
      <xdr:nvGrpSpPr>
        <xdr:cNvPr id="60" name="Group 59">
          <a:extLst>
            <a:ext uri="{FF2B5EF4-FFF2-40B4-BE49-F238E27FC236}">
              <a16:creationId xmlns:a16="http://schemas.microsoft.com/office/drawing/2014/main" id="{00000000-0008-0000-0300-00003C000000}"/>
            </a:ext>
          </a:extLst>
        </xdr:cNvPr>
        <xdr:cNvGrpSpPr>
          <a:grpSpLocks noChangeAspect="1"/>
        </xdr:cNvGrpSpPr>
      </xdr:nvGrpSpPr>
      <xdr:grpSpPr>
        <a:xfrm>
          <a:off x="0" y="0"/>
          <a:ext cx="9601200" cy="5826601"/>
          <a:chOff x="0" y="0"/>
          <a:chExt cx="12162183" cy="7010813"/>
        </a:xfrm>
      </xdr:grpSpPr>
      <xdr:sp macro="" textlink="">
        <xdr:nvSpPr>
          <xdr:cNvPr id="31" name="Rectangle: Rounded Corners 30">
            <a:extLst>
              <a:ext uri="{FF2B5EF4-FFF2-40B4-BE49-F238E27FC236}">
                <a16:creationId xmlns:a16="http://schemas.microsoft.com/office/drawing/2014/main" id="{00000000-0008-0000-0300-00001F000000}"/>
              </a:ext>
            </a:extLst>
          </xdr:cNvPr>
          <xdr:cNvSpPr/>
        </xdr:nvSpPr>
        <xdr:spPr>
          <a:xfrm>
            <a:off x="0" y="0"/>
            <a:ext cx="12162183" cy="7010813"/>
          </a:xfrm>
          <a:prstGeom prst="roundRect">
            <a:avLst>
              <a:gd name="adj" fmla="val 3334"/>
            </a:avLst>
          </a:prstGeom>
          <a:gradFill flip="none" rotWithShape="1">
            <a:gsLst>
              <a:gs pos="49000">
                <a:schemeClr val="accent6">
                  <a:alpha val="90000"/>
                  <a:lumMod val="58000"/>
                  <a:lumOff val="42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2" name="Trapezoid 31">
            <a:extLst>
              <a:ext uri="{FF2B5EF4-FFF2-40B4-BE49-F238E27FC236}">
                <a16:creationId xmlns:a16="http://schemas.microsoft.com/office/drawing/2014/main" id="{00000000-0008-0000-0300-000020000000}"/>
              </a:ext>
            </a:extLst>
          </xdr:cNvPr>
          <xdr:cNvSpPr/>
        </xdr:nvSpPr>
        <xdr:spPr>
          <a:xfrm flipH="1" flipV="1">
            <a:off x="10783386" y="981354"/>
            <a:ext cx="1259567" cy="172532"/>
          </a:xfrm>
          <a:prstGeom prst="trapezoid">
            <a:avLst>
              <a:gd name="adj" fmla="val 76436"/>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3" name="Trapezoid 32">
            <a:extLst>
              <a:ext uri="{FF2B5EF4-FFF2-40B4-BE49-F238E27FC236}">
                <a16:creationId xmlns:a16="http://schemas.microsoft.com/office/drawing/2014/main" id="{00000000-0008-0000-0300-000021000000}"/>
              </a:ext>
            </a:extLst>
          </xdr:cNvPr>
          <xdr:cNvSpPr/>
        </xdr:nvSpPr>
        <xdr:spPr>
          <a:xfrm flipH="1" flipV="1">
            <a:off x="9475747" y="962164"/>
            <a:ext cx="1259567" cy="172532"/>
          </a:xfrm>
          <a:prstGeom prst="trapezoid">
            <a:avLst>
              <a:gd name="adj" fmla="val 76436"/>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4" name="Rectangle: Rounded Corners 33">
            <a:extLst>
              <a:ext uri="{FF2B5EF4-FFF2-40B4-BE49-F238E27FC236}">
                <a16:creationId xmlns:a16="http://schemas.microsoft.com/office/drawing/2014/main" id="{00000000-0008-0000-0300-000022000000}"/>
              </a:ext>
            </a:extLst>
          </xdr:cNvPr>
          <xdr:cNvSpPr/>
        </xdr:nvSpPr>
        <xdr:spPr>
          <a:xfrm>
            <a:off x="88406" y="73109"/>
            <a:ext cx="5123310" cy="766158"/>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5" name="Rectangle: Rounded Corners 34">
            <a:extLst>
              <a:ext uri="{FF2B5EF4-FFF2-40B4-BE49-F238E27FC236}">
                <a16:creationId xmlns:a16="http://schemas.microsoft.com/office/drawing/2014/main" id="{00000000-0008-0000-0300-000023000000}"/>
              </a:ext>
            </a:extLst>
          </xdr:cNvPr>
          <xdr:cNvSpPr/>
        </xdr:nvSpPr>
        <xdr:spPr>
          <a:xfrm>
            <a:off x="5378075" y="37747"/>
            <a:ext cx="6665885" cy="762215"/>
          </a:xfrm>
          <a:prstGeom prst="roundRect">
            <a:avLst/>
          </a:prstGeom>
          <a:solidFill>
            <a:schemeClr val="accent6"/>
          </a:solidFill>
          <a:ln>
            <a:noFill/>
          </a:ln>
          <a:effectLst>
            <a:outerShdw blurRad="50800" dist="38100" algn="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6" name="Rectangle: Rounded Corners 35">
            <a:extLst>
              <a:ext uri="{FF2B5EF4-FFF2-40B4-BE49-F238E27FC236}">
                <a16:creationId xmlns:a16="http://schemas.microsoft.com/office/drawing/2014/main" id="{00000000-0008-0000-0300-000024000000}"/>
              </a:ext>
            </a:extLst>
          </xdr:cNvPr>
          <xdr:cNvSpPr/>
        </xdr:nvSpPr>
        <xdr:spPr>
          <a:xfrm>
            <a:off x="182516" y="997217"/>
            <a:ext cx="1361660" cy="1464191"/>
          </a:xfrm>
          <a:prstGeom prst="round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7" name="Rectangle: Rounded Corners 36">
            <a:extLst>
              <a:ext uri="{FF2B5EF4-FFF2-40B4-BE49-F238E27FC236}">
                <a16:creationId xmlns:a16="http://schemas.microsoft.com/office/drawing/2014/main" id="{00000000-0008-0000-0300-000025000000}"/>
              </a:ext>
            </a:extLst>
          </xdr:cNvPr>
          <xdr:cNvSpPr/>
        </xdr:nvSpPr>
        <xdr:spPr>
          <a:xfrm>
            <a:off x="88405" y="2849941"/>
            <a:ext cx="1367517" cy="2582914"/>
          </a:xfrm>
          <a:prstGeom prst="roundRect">
            <a:avLst/>
          </a:prstGeom>
          <a:solidFill>
            <a:schemeClr val="accent6"/>
          </a:solidFill>
          <a:ln>
            <a:noFill/>
          </a:ln>
          <a:effectLst>
            <a:outerShdw blurRad="50800" dist="38100" algn="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8" name="Rectangle: Rounded Corners 37">
            <a:extLst>
              <a:ext uri="{FF2B5EF4-FFF2-40B4-BE49-F238E27FC236}">
                <a16:creationId xmlns:a16="http://schemas.microsoft.com/office/drawing/2014/main" id="{00000000-0008-0000-0300-000026000000}"/>
              </a:ext>
            </a:extLst>
          </xdr:cNvPr>
          <xdr:cNvSpPr/>
        </xdr:nvSpPr>
        <xdr:spPr>
          <a:xfrm>
            <a:off x="88405" y="5594930"/>
            <a:ext cx="1455771" cy="1070691"/>
          </a:xfrm>
          <a:prstGeom prst="roundRect">
            <a:avLst>
              <a:gd name="adj" fmla="val 50000"/>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9" name="Rectangle: Rounded Corners 38">
            <a:extLst>
              <a:ext uri="{FF2B5EF4-FFF2-40B4-BE49-F238E27FC236}">
                <a16:creationId xmlns:a16="http://schemas.microsoft.com/office/drawing/2014/main" id="{00000000-0008-0000-0300-000027000000}"/>
              </a:ext>
            </a:extLst>
          </xdr:cNvPr>
          <xdr:cNvSpPr/>
        </xdr:nvSpPr>
        <xdr:spPr>
          <a:xfrm>
            <a:off x="1758154" y="1022456"/>
            <a:ext cx="2499404" cy="1018569"/>
          </a:xfrm>
          <a:prstGeom prst="round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0" name="Rectangle: Rounded Corners 39">
            <a:extLst>
              <a:ext uri="{FF2B5EF4-FFF2-40B4-BE49-F238E27FC236}">
                <a16:creationId xmlns:a16="http://schemas.microsoft.com/office/drawing/2014/main" id="{00000000-0008-0000-0300-000028000000}"/>
              </a:ext>
            </a:extLst>
          </xdr:cNvPr>
          <xdr:cNvSpPr/>
        </xdr:nvSpPr>
        <xdr:spPr>
          <a:xfrm>
            <a:off x="1737134" y="2140226"/>
            <a:ext cx="3245981" cy="2090184"/>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1" name="Rectangle: Rounded Corners 40">
            <a:extLst>
              <a:ext uri="{FF2B5EF4-FFF2-40B4-BE49-F238E27FC236}">
                <a16:creationId xmlns:a16="http://schemas.microsoft.com/office/drawing/2014/main" id="{00000000-0008-0000-0300-000029000000}"/>
              </a:ext>
            </a:extLst>
          </xdr:cNvPr>
          <xdr:cNvSpPr/>
        </xdr:nvSpPr>
        <xdr:spPr>
          <a:xfrm>
            <a:off x="4662574" y="964214"/>
            <a:ext cx="2793198" cy="1018569"/>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2" name="Rectangle: Rounded Corners 41">
            <a:extLst>
              <a:ext uri="{FF2B5EF4-FFF2-40B4-BE49-F238E27FC236}">
                <a16:creationId xmlns:a16="http://schemas.microsoft.com/office/drawing/2014/main" id="{00000000-0008-0000-0300-00002A000000}"/>
              </a:ext>
            </a:extLst>
          </xdr:cNvPr>
          <xdr:cNvSpPr/>
        </xdr:nvSpPr>
        <xdr:spPr>
          <a:xfrm>
            <a:off x="7523317" y="981358"/>
            <a:ext cx="1766492" cy="1018569"/>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3" name="Rectangle: Rounded Corners 42">
            <a:extLst>
              <a:ext uri="{FF2B5EF4-FFF2-40B4-BE49-F238E27FC236}">
                <a16:creationId xmlns:a16="http://schemas.microsoft.com/office/drawing/2014/main" id="{00000000-0008-0000-0300-00002B000000}"/>
              </a:ext>
            </a:extLst>
          </xdr:cNvPr>
          <xdr:cNvSpPr/>
        </xdr:nvSpPr>
        <xdr:spPr>
          <a:xfrm>
            <a:off x="5163947" y="2140227"/>
            <a:ext cx="2291825" cy="2090183"/>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4" name="Rectangle: Rounded Corners 43">
            <a:extLst>
              <a:ext uri="{FF2B5EF4-FFF2-40B4-BE49-F238E27FC236}">
                <a16:creationId xmlns:a16="http://schemas.microsoft.com/office/drawing/2014/main" id="{00000000-0008-0000-0300-00002C000000}"/>
              </a:ext>
            </a:extLst>
          </xdr:cNvPr>
          <xdr:cNvSpPr/>
        </xdr:nvSpPr>
        <xdr:spPr>
          <a:xfrm>
            <a:off x="7637515" y="2119678"/>
            <a:ext cx="1652294" cy="2090183"/>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5" name="Rectangle: Rounded Corners 44">
            <a:extLst>
              <a:ext uri="{FF2B5EF4-FFF2-40B4-BE49-F238E27FC236}">
                <a16:creationId xmlns:a16="http://schemas.microsoft.com/office/drawing/2014/main" id="{00000000-0008-0000-0300-00002D000000}"/>
              </a:ext>
            </a:extLst>
          </xdr:cNvPr>
          <xdr:cNvSpPr/>
        </xdr:nvSpPr>
        <xdr:spPr>
          <a:xfrm>
            <a:off x="7637515" y="4319541"/>
            <a:ext cx="1652294" cy="2299388"/>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6" name="Rectangle: Rounded Corners 45">
            <a:extLst>
              <a:ext uri="{FF2B5EF4-FFF2-40B4-BE49-F238E27FC236}">
                <a16:creationId xmlns:a16="http://schemas.microsoft.com/office/drawing/2014/main" id="{00000000-0008-0000-0300-00002E000000}"/>
              </a:ext>
            </a:extLst>
          </xdr:cNvPr>
          <xdr:cNvSpPr/>
        </xdr:nvSpPr>
        <xdr:spPr>
          <a:xfrm>
            <a:off x="1730416" y="4377781"/>
            <a:ext cx="5725356" cy="2299388"/>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7" name="Flowchart: Off-page Connector 46">
            <a:extLst>
              <a:ext uri="{FF2B5EF4-FFF2-40B4-BE49-F238E27FC236}">
                <a16:creationId xmlns:a16="http://schemas.microsoft.com/office/drawing/2014/main" id="{00000000-0008-0000-0300-00002F000000}"/>
              </a:ext>
            </a:extLst>
          </xdr:cNvPr>
          <xdr:cNvSpPr/>
        </xdr:nvSpPr>
        <xdr:spPr>
          <a:xfrm>
            <a:off x="10876495" y="1001905"/>
            <a:ext cx="1080575" cy="2075545"/>
          </a:xfrm>
          <a:prstGeom prst="flowChartOffpageConnector">
            <a:avLst/>
          </a:prstGeom>
          <a:solidFill>
            <a:schemeClr val="accent6"/>
          </a:solidFill>
          <a:ln>
            <a:noFill/>
          </a:ln>
          <a:effectLst>
            <a:outerShdw blurRad="50800" dist="38100" algn="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8" name="Flowchart: Off-page Connector 47">
            <a:extLst>
              <a:ext uri="{FF2B5EF4-FFF2-40B4-BE49-F238E27FC236}">
                <a16:creationId xmlns:a16="http://schemas.microsoft.com/office/drawing/2014/main" id="{00000000-0008-0000-0300-000030000000}"/>
              </a:ext>
            </a:extLst>
          </xdr:cNvPr>
          <xdr:cNvSpPr/>
        </xdr:nvSpPr>
        <xdr:spPr>
          <a:xfrm>
            <a:off x="9567718" y="1001904"/>
            <a:ext cx="1080575" cy="2090182"/>
          </a:xfrm>
          <a:prstGeom prst="flowChartOffpageConnector">
            <a:avLst/>
          </a:prstGeom>
          <a:solidFill>
            <a:schemeClr val="accent6"/>
          </a:solidFill>
          <a:ln>
            <a:noFill/>
          </a:ln>
          <a:effectLst>
            <a:outerShdw blurRad="50800" dist="38100" algn="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9" name="Rectangle: Rounded Corners 48">
            <a:extLst>
              <a:ext uri="{FF2B5EF4-FFF2-40B4-BE49-F238E27FC236}">
                <a16:creationId xmlns:a16="http://schemas.microsoft.com/office/drawing/2014/main" id="{00000000-0008-0000-0300-000031000000}"/>
              </a:ext>
            </a:extLst>
          </xdr:cNvPr>
          <xdr:cNvSpPr/>
        </xdr:nvSpPr>
        <xdr:spPr>
          <a:xfrm>
            <a:off x="9471552" y="3204411"/>
            <a:ext cx="2572409" cy="3463150"/>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50" name="Flowchart: Off-page Connector 49">
            <a:extLst>
              <a:ext uri="{FF2B5EF4-FFF2-40B4-BE49-F238E27FC236}">
                <a16:creationId xmlns:a16="http://schemas.microsoft.com/office/drawing/2014/main" id="{00000000-0008-0000-0300-000032000000}"/>
              </a:ext>
            </a:extLst>
          </xdr:cNvPr>
          <xdr:cNvSpPr/>
        </xdr:nvSpPr>
        <xdr:spPr>
          <a:xfrm>
            <a:off x="9680908" y="1068170"/>
            <a:ext cx="838367" cy="1841426"/>
          </a:xfrm>
          <a:prstGeom prst="flowChartOffpageConnector">
            <a:avLst/>
          </a:prstGeom>
          <a:noFill/>
          <a:ln w="19050">
            <a:solidFill>
              <a:schemeClr val="bg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51" name="Flowchart: Off-page Connector 50">
            <a:extLst>
              <a:ext uri="{FF2B5EF4-FFF2-40B4-BE49-F238E27FC236}">
                <a16:creationId xmlns:a16="http://schemas.microsoft.com/office/drawing/2014/main" id="{00000000-0008-0000-0300-000033000000}"/>
              </a:ext>
            </a:extLst>
          </xdr:cNvPr>
          <xdr:cNvSpPr/>
        </xdr:nvSpPr>
        <xdr:spPr>
          <a:xfrm>
            <a:off x="10993987" y="1087360"/>
            <a:ext cx="838367" cy="1830814"/>
          </a:xfrm>
          <a:prstGeom prst="flowChartOffpageConnector">
            <a:avLst/>
          </a:prstGeom>
          <a:noFill/>
          <a:ln w="19050">
            <a:solidFill>
              <a:schemeClr val="bg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52" name="Rectangle: Rounded Corners 51">
            <a:extLst>
              <a:ext uri="{FF2B5EF4-FFF2-40B4-BE49-F238E27FC236}">
                <a16:creationId xmlns:a16="http://schemas.microsoft.com/office/drawing/2014/main" id="{00000000-0008-0000-0300-000034000000}"/>
              </a:ext>
            </a:extLst>
          </xdr:cNvPr>
          <xdr:cNvSpPr/>
        </xdr:nvSpPr>
        <xdr:spPr>
          <a:xfrm>
            <a:off x="88405" y="956121"/>
            <a:ext cx="1455771" cy="1511687"/>
          </a:xfrm>
          <a:prstGeom prst="roundRect">
            <a:avLst/>
          </a:prstGeom>
          <a:solidFill>
            <a:schemeClr val="accent6"/>
          </a:solidFill>
          <a:ln>
            <a:noFill/>
          </a:ln>
          <a:effectLst>
            <a:outerShdw blurRad="50800" dist="38100" algn="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53" name="Rectangle: Rounded Corners 52">
            <a:extLst>
              <a:ext uri="{FF2B5EF4-FFF2-40B4-BE49-F238E27FC236}">
                <a16:creationId xmlns:a16="http://schemas.microsoft.com/office/drawing/2014/main" id="{00000000-0008-0000-0300-000035000000}"/>
              </a:ext>
            </a:extLst>
          </xdr:cNvPr>
          <xdr:cNvSpPr/>
        </xdr:nvSpPr>
        <xdr:spPr>
          <a:xfrm>
            <a:off x="1758154" y="1001907"/>
            <a:ext cx="2499404" cy="1039116"/>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xnSp macro="">
        <xdr:nvCxnSpPr>
          <xdr:cNvPr id="54" name="Straight Connector 53">
            <a:extLst>
              <a:ext uri="{FF2B5EF4-FFF2-40B4-BE49-F238E27FC236}">
                <a16:creationId xmlns:a16="http://schemas.microsoft.com/office/drawing/2014/main" id="{00000000-0008-0000-0300-000036000000}"/>
              </a:ext>
            </a:extLst>
          </xdr:cNvPr>
          <xdr:cNvCxnSpPr>
            <a:cxnSpLocks/>
          </xdr:cNvCxnSpPr>
        </xdr:nvCxnSpPr>
        <xdr:spPr>
          <a:xfrm>
            <a:off x="1864308" y="2461408"/>
            <a:ext cx="2900833" cy="0"/>
          </a:xfrm>
          <a:prstGeom prst="line">
            <a:avLst/>
          </a:prstGeom>
          <a:ln w="9525">
            <a:solidFill>
              <a:schemeClr val="bg2">
                <a:lumMod val="50000"/>
              </a:schemeClr>
            </a:solidFill>
          </a:ln>
        </xdr:spPr>
        <xdr:style>
          <a:lnRef idx="1">
            <a:schemeClr val="dk1"/>
          </a:lnRef>
          <a:fillRef idx="0">
            <a:schemeClr val="dk1"/>
          </a:fillRef>
          <a:effectRef idx="0">
            <a:schemeClr val="dk1"/>
          </a:effectRef>
          <a:fontRef idx="minor">
            <a:schemeClr val="tx1"/>
          </a:fontRef>
        </xdr:style>
      </xdr:cxnSp>
      <xdr:cxnSp macro="">
        <xdr:nvCxnSpPr>
          <xdr:cNvPr id="55" name="Straight Connector 54">
            <a:extLst>
              <a:ext uri="{FF2B5EF4-FFF2-40B4-BE49-F238E27FC236}">
                <a16:creationId xmlns:a16="http://schemas.microsoft.com/office/drawing/2014/main" id="{00000000-0008-0000-0300-000037000000}"/>
              </a:ext>
            </a:extLst>
          </xdr:cNvPr>
          <xdr:cNvCxnSpPr>
            <a:cxnSpLocks/>
          </xdr:cNvCxnSpPr>
        </xdr:nvCxnSpPr>
        <xdr:spPr>
          <a:xfrm>
            <a:off x="5378075" y="2461408"/>
            <a:ext cx="1920240" cy="0"/>
          </a:xfrm>
          <a:prstGeom prst="line">
            <a:avLst/>
          </a:prstGeom>
          <a:ln w="9525">
            <a:solidFill>
              <a:schemeClr val="bg2">
                <a:lumMod val="50000"/>
              </a:schemeClr>
            </a:solidFill>
          </a:ln>
        </xdr:spPr>
        <xdr:style>
          <a:lnRef idx="1">
            <a:schemeClr val="dk1"/>
          </a:lnRef>
          <a:fillRef idx="0">
            <a:schemeClr val="dk1"/>
          </a:fillRef>
          <a:effectRef idx="0">
            <a:schemeClr val="dk1"/>
          </a:effectRef>
          <a:fontRef idx="minor">
            <a:schemeClr val="tx1"/>
          </a:fontRef>
        </xdr:style>
      </xdr:cxnSp>
      <xdr:cxnSp macro="">
        <xdr:nvCxnSpPr>
          <xdr:cNvPr id="56" name="Straight Connector 55">
            <a:extLst>
              <a:ext uri="{FF2B5EF4-FFF2-40B4-BE49-F238E27FC236}">
                <a16:creationId xmlns:a16="http://schemas.microsoft.com/office/drawing/2014/main" id="{00000000-0008-0000-0300-000038000000}"/>
              </a:ext>
            </a:extLst>
          </xdr:cNvPr>
          <xdr:cNvCxnSpPr>
            <a:cxnSpLocks/>
          </xdr:cNvCxnSpPr>
        </xdr:nvCxnSpPr>
        <xdr:spPr>
          <a:xfrm>
            <a:off x="7768268" y="2461408"/>
            <a:ext cx="1371600" cy="0"/>
          </a:xfrm>
          <a:prstGeom prst="line">
            <a:avLst/>
          </a:prstGeom>
          <a:ln w="9525">
            <a:solidFill>
              <a:schemeClr val="bg2">
                <a:lumMod val="50000"/>
              </a:schemeClr>
            </a:solidFill>
          </a:ln>
        </xdr:spPr>
        <xdr:style>
          <a:lnRef idx="1">
            <a:schemeClr val="dk1"/>
          </a:lnRef>
          <a:fillRef idx="0">
            <a:schemeClr val="dk1"/>
          </a:fillRef>
          <a:effectRef idx="0">
            <a:schemeClr val="dk1"/>
          </a:effectRef>
          <a:fontRef idx="minor">
            <a:schemeClr val="tx1"/>
          </a:fontRef>
        </xdr:style>
      </xdr:cxnSp>
      <xdr:cxnSp macro="">
        <xdr:nvCxnSpPr>
          <xdr:cNvPr id="57" name="Straight Connector 56">
            <a:extLst>
              <a:ext uri="{FF2B5EF4-FFF2-40B4-BE49-F238E27FC236}">
                <a16:creationId xmlns:a16="http://schemas.microsoft.com/office/drawing/2014/main" id="{00000000-0008-0000-0300-000039000000}"/>
              </a:ext>
            </a:extLst>
          </xdr:cNvPr>
          <xdr:cNvCxnSpPr>
            <a:cxnSpLocks/>
          </xdr:cNvCxnSpPr>
        </xdr:nvCxnSpPr>
        <xdr:spPr>
          <a:xfrm>
            <a:off x="1898858" y="4668639"/>
            <a:ext cx="5394960" cy="0"/>
          </a:xfrm>
          <a:prstGeom prst="line">
            <a:avLst/>
          </a:prstGeom>
          <a:ln w="9525">
            <a:solidFill>
              <a:schemeClr val="bg2">
                <a:lumMod val="50000"/>
              </a:schemeClr>
            </a:solidFill>
          </a:ln>
        </xdr:spPr>
        <xdr:style>
          <a:lnRef idx="1">
            <a:schemeClr val="dk1"/>
          </a:lnRef>
          <a:fillRef idx="0">
            <a:schemeClr val="dk1"/>
          </a:fillRef>
          <a:effectRef idx="0">
            <a:schemeClr val="dk1"/>
          </a:effectRef>
          <a:fontRef idx="minor">
            <a:schemeClr val="tx1"/>
          </a:fontRef>
        </xdr:style>
      </xdr:cxnSp>
      <xdr:cxnSp macro="">
        <xdr:nvCxnSpPr>
          <xdr:cNvPr id="58" name="Straight Connector 57">
            <a:extLst>
              <a:ext uri="{FF2B5EF4-FFF2-40B4-BE49-F238E27FC236}">
                <a16:creationId xmlns:a16="http://schemas.microsoft.com/office/drawing/2014/main" id="{00000000-0008-0000-0300-00003A000000}"/>
              </a:ext>
            </a:extLst>
          </xdr:cNvPr>
          <xdr:cNvCxnSpPr>
            <a:cxnSpLocks/>
          </xdr:cNvCxnSpPr>
        </xdr:nvCxnSpPr>
        <xdr:spPr>
          <a:xfrm>
            <a:off x="7839772" y="4668639"/>
            <a:ext cx="1371600" cy="0"/>
          </a:xfrm>
          <a:prstGeom prst="line">
            <a:avLst/>
          </a:prstGeom>
          <a:ln w="9525">
            <a:solidFill>
              <a:schemeClr val="bg2">
                <a:lumMod val="50000"/>
              </a:schemeClr>
            </a:solidFill>
          </a:ln>
        </xdr:spPr>
        <xdr:style>
          <a:lnRef idx="1">
            <a:schemeClr val="dk1"/>
          </a:lnRef>
          <a:fillRef idx="0">
            <a:schemeClr val="dk1"/>
          </a:fillRef>
          <a:effectRef idx="0">
            <a:schemeClr val="dk1"/>
          </a:effectRef>
          <a:fontRef idx="minor">
            <a:schemeClr val="tx1"/>
          </a:fontRef>
        </xdr:style>
      </xdr:cxnSp>
      <xdr:cxnSp macro="">
        <xdr:nvCxnSpPr>
          <xdr:cNvPr id="59" name="Straight Connector 58">
            <a:extLst>
              <a:ext uri="{FF2B5EF4-FFF2-40B4-BE49-F238E27FC236}">
                <a16:creationId xmlns:a16="http://schemas.microsoft.com/office/drawing/2014/main" id="{00000000-0008-0000-0300-00003B000000}"/>
              </a:ext>
            </a:extLst>
          </xdr:cNvPr>
          <xdr:cNvCxnSpPr>
            <a:cxnSpLocks/>
          </xdr:cNvCxnSpPr>
        </xdr:nvCxnSpPr>
        <xdr:spPr>
          <a:xfrm>
            <a:off x="9680907" y="3577866"/>
            <a:ext cx="2194560" cy="0"/>
          </a:xfrm>
          <a:prstGeom prst="line">
            <a:avLst/>
          </a:prstGeom>
          <a:ln w="9525">
            <a:solidFill>
              <a:schemeClr val="bg2">
                <a:lumMod val="50000"/>
              </a:schemeClr>
            </a:solidFill>
          </a:ln>
        </xdr:spPr>
        <xdr:style>
          <a:lnRef idx="1">
            <a:schemeClr val="dk1"/>
          </a:lnRef>
          <a:fillRef idx="0">
            <a:schemeClr val="dk1"/>
          </a:fillRef>
          <a:effectRef idx="0">
            <a:schemeClr val="dk1"/>
          </a:effectRef>
          <a:fontRef idx="minor">
            <a:schemeClr val="tx1"/>
          </a:fontRef>
        </xdr:style>
      </xdr:cxnSp>
    </xdr:grpSp>
    <xdr:clientData/>
  </xdr:twoCellAnchor>
  <xdr:oneCellAnchor>
    <xdr:from>
      <xdr:col>17</xdr:col>
      <xdr:colOff>241300</xdr:colOff>
      <xdr:row>4</xdr:row>
      <xdr:rowOff>12700</xdr:rowOff>
    </xdr:from>
    <xdr:ext cx="1047750" cy="165100"/>
    <xdr:sp macro="" textlink="">
      <xdr:nvSpPr>
        <xdr:cNvPr id="61" name="TextBox 60">
          <a:extLst>
            <a:ext uri="{FF2B5EF4-FFF2-40B4-BE49-F238E27FC236}">
              <a16:creationId xmlns:a16="http://schemas.microsoft.com/office/drawing/2014/main" id="{00000000-0008-0000-0300-00003D000000}"/>
            </a:ext>
          </a:extLst>
        </xdr:cNvPr>
        <xdr:cNvSpPr txBox="1"/>
      </xdr:nvSpPr>
      <xdr:spPr>
        <a:xfrm>
          <a:off x="10217150" y="749300"/>
          <a:ext cx="1047750" cy="165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a:p>
      </xdr:txBody>
    </xdr:sp>
    <xdr:clientData/>
  </xdr:oneCellAnchor>
  <xdr:oneCellAnchor>
    <xdr:from>
      <xdr:col>1</xdr:col>
      <xdr:colOff>431800</xdr:colOff>
      <xdr:row>0</xdr:row>
      <xdr:rowOff>0</xdr:rowOff>
    </xdr:from>
    <xdr:ext cx="2838450" cy="393700"/>
    <xdr:sp macro="" textlink="">
      <xdr:nvSpPr>
        <xdr:cNvPr id="63" name="TextBox 62">
          <a:extLst>
            <a:ext uri="{FF2B5EF4-FFF2-40B4-BE49-F238E27FC236}">
              <a16:creationId xmlns:a16="http://schemas.microsoft.com/office/drawing/2014/main" id="{00000000-0008-0000-0300-00003F000000}"/>
            </a:ext>
          </a:extLst>
        </xdr:cNvPr>
        <xdr:cNvSpPr txBox="1"/>
      </xdr:nvSpPr>
      <xdr:spPr>
        <a:xfrm>
          <a:off x="920750" y="0"/>
          <a:ext cx="2838450" cy="393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400" b="1">
              <a:solidFill>
                <a:schemeClr val="bg1"/>
              </a:solidFill>
            </a:rPr>
            <a:t>SALES DASHBOARD</a:t>
          </a:r>
        </a:p>
      </xdr:txBody>
    </xdr:sp>
    <xdr:clientData/>
  </xdr:oneCellAnchor>
  <xdr:oneCellAnchor>
    <xdr:from>
      <xdr:col>1</xdr:col>
      <xdr:colOff>438150</xdr:colOff>
      <xdr:row>2</xdr:row>
      <xdr:rowOff>6</xdr:rowOff>
    </xdr:from>
    <xdr:ext cx="1219200" cy="247644"/>
    <xdr:sp macro="" textlink="">
      <xdr:nvSpPr>
        <xdr:cNvPr id="64" name="TextBox 63">
          <a:extLst>
            <a:ext uri="{FF2B5EF4-FFF2-40B4-BE49-F238E27FC236}">
              <a16:creationId xmlns:a16="http://schemas.microsoft.com/office/drawing/2014/main" id="{00000000-0008-0000-0300-000040000000}"/>
            </a:ext>
          </a:extLst>
        </xdr:cNvPr>
        <xdr:cNvSpPr txBox="1"/>
      </xdr:nvSpPr>
      <xdr:spPr>
        <a:xfrm>
          <a:off x="927100" y="368306"/>
          <a:ext cx="1219200" cy="2476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accent2">
                  <a:lumMod val="60000"/>
                  <a:lumOff val="40000"/>
                </a:schemeClr>
              </a:solidFill>
            </a:rPr>
            <a:t>FUNITURE SHOP</a:t>
          </a:r>
        </a:p>
      </xdr:txBody>
    </xdr:sp>
    <xdr:clientData/>
  </xdr:oneCellAnchor>
  <xdr:oneCellAnchor>
    <xdr:from>
      <xdr:col>2</xdr:col>
      <xdr:colOff>419101</xdr:colOff>
      <xdr:row>5</xdr:row>
      <xdr:rowOff>50806</xdr:rowOff>
    </xdr:from>
    <xdr:ext cx="1047750" cy="203194"/>
    <xdr:sp macro="" textlink="">
      <xdr:nvSpPr>
        <xdr:cNvPr id="65" name="TextBox 64">
          <a:extLst>
            <a:ext uri="{FF2B5EF4-FFF2-40B4-BE49-F238E27FC236}">
              <a16:creationId xmlns:a16="http://schemas.microsoft.com/office/drawing/2014/main" id="{00000000-0008-0000-0300-000041000000}"/>
            </a:ext>
          </a:extLst>
        </xdr:cNvPr>
        <xdr:cNvSpPr txBox="1"/>
      </xdr:nvSpPr>
      <xdr:spPr>
        <a:xfrm>
          <a:off x="1517651" y="971556"/>
          <a:ext cx="1047750" cy="2031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accent2">
                  <a:lumMod val="60000"/>
                  <a:lumOff val="40000"/>
                </a:schemeClr>
              </a:solidFill>
              <a:latin typeface="+mn-lt"/>
              <a:ea typeface="+mn-ea"/>
              <a:cs typeface="+mn-cs"/>
            </a:rPr>
            <a:t>TOTAL</a:t>
          </a:r>
          <a:r>
            <a:rPr lang="en-US" sz="900"/>
            <a:t> </a:t>
          </a:r>
          <a:r>
            <a:rPr lang="en-US" sz="1100">
              <a:solidFill>
                <a:schemeClr val="accent2">
                  <a:lumMod val="60000"/>
                  <a:lumOff val="40000"/>
                </a:schemeClr>
              </a:solidFill>
              <a:latin typeface="+mn-lt"/>
              <a:ea typeface="+mn-ea"/>
              <a:cs typeface="+mn-cs"/>
            </a:rPr>
            <a:t>SALES</a:t>
          </a:r>
        </a:p>
      </xdr:txBody>
    </xdr:sp>
    <xdr:clientData/>
  </xdr:oneCellAnchor>
  <xdr:oneCellAnchor>
    <xdr:from>
      <xdr:col>6</xdr:col>
      <xdr:colOff>228601</xdr:colOff>
      <xdr:row>5</xdr:row>
      <xdr:rowOff>25400</xdr:rowOff>
    </xdr:from>
    <xdr:ext cx="958850" cy="222250"/>
    <xdr:sp macro="" textlink="">
      <xdr:nvSpPr>
        <xdr:cNvPr id="66" name="TextBox 65">
          <a:extLst>
            <a:ext uri="{FF2B5EF4-FFF2-40B4-BE49-F238E27FC236}">
              <a16:creationId xmlns:a16="http://schemas.microsoft.com/office/drawing/2014/main" id="{00000000-0008-0000-0300-000042000000}"/>
            </a:ext>
          </a:extLst>
        </xdr:cNvPr>
        <xdr:cNvSpPr txBox="1"/>
      </xdr:nvSpPr>
      <xdr:spPr>
        <a:xfrm>
          <a:off x="3765551" y="946150"/>
          <a:ext cx="958850" cy="222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a:solidFill>
                <a:schemeClr val="accent2">
                  <a:lumMod val="60000"/>
                  <a:lumOff val="40000"/>
                </a:schemeClr>
              </a:solidFill>
            </a:rPr>
            <a:t>TOTAL</a:t>
          </a:r>
          <a:r>
            <a:rPr lang="en-US" sz="900"/>
            <a:t> </a:t>
          </a:r>
          <a:r>
            <a:rPr lang="en-US" sz="900">
              <a:solidFill>
                <a:schemeClr val="accent2">
                  <a:lumMod val="60000"/>
                  <a:lumOff val="40000"/>
                </a:schemeClr>
              </a:solidFill>
            </a:rPr>
            <a:t>PROFIT</a:t>
          </a:r>
        </a:p>
      </xdr:txBody>
    </xdr:sp>
    <xdr:clientData/>
  </xdr:oneCellAnchor>
  <xdr:oneCellAnchor>
    <xdr:from>
      <xdr:col>2</xdr:col>
      <xdr:colOff>450850</xdr:colOff>
      <xdr:row>9</xdr:row>
      <xdr:rowOff>146050</xdr:rowOff>
    </xdr:from>
    <xdr:ext cx="793750" cy="228600"/>
    <xdr:sp macro="" textlink="">
      <xdr:nvSpPr>
        <xdr:cNvPr id="67" name="TextBox 66">
          <a:extLst>
            <a:ext uri="{FF2B5EF4-FFF2-40B4-BE49-F238E27FC236}">
              <a16:creationId xmlns:a16="http://schemas.microsoft.com/office/drawing/2014/main" id="{00000000-0008-0000-0300-000043000000}"/>
            </a:ext>
          </a:extLst>
        </xdr:cNvPr>
        <xdr:cNvSpPr txBox="1"/>
      </xdr:nvSpPr>
      <xdr:spPr>
        <a:xfrm>
          <a:off x="1549400" y="1803400"/>
          <a:ext cx="79375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900">
              <a:solidFill>
                <a:schemeClr val="tx1"/>
              </a:solidFill>
              <a:effectLst/>
              <a:latin typeface="+mn-lt"/>
              <a:ea typeface="+mn-ea"/>
              <a:cs typeface="+mn-cs"/>
            </a:rPr>
            <a:t>MONTLY</a:t>
          </a:r>
          <a:endParaRPr lang="en-US" sz="900">
            <a:effectLst/>
          </a:endParaRPr>
        </a:p>
        <a:p>
          <a:endParaRPr lang="en-US" sz="900"/>
        </a:p>
      </xdr:txBody>
    </xdr:sp>
    <xdr:clientData/>
  </xdr:oneCellAnchor>
  <xdr:oneCellAnchor>
    <xdr:from>
      <xdr:col>7</xdr:col>
      <xdr:colOff>184150</xdr:colOff>
      <xdr:row>9</xdr:row>
      <xdr:rowOff>139700</xdr:rowOff>
    </xdr:from>
    <xdr:ext cx="793750" cy="228600"/>
    <xdr:sp macro="" textlink="">
      <xdr:nvSpPr>
        <xdr:cNvPr id="68" name="TextBox 67">
          <a:extLst>
            <a:ext uri="{FF2B5EF4-FFF2-40B4-BE49-F238E27FC236}">
              <a16:creationId xmlns:a16="http://schemas.microsoft.com/office/drawing/2014/main" id="{00000000-0008-0000-0300-000044000000}"/>
            </a:ext>
          </a:extLst>
        </xdr:cNvPr>
        <xdr:cNvSpPr txBox="1"/>
      </xdr:nvSpPr>
      <xdr:spPr>
        <a:xfrm>
          <a:off x="4330700" y="1797050"/>
          <a:ext cx="79375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900">
              <a:solidFill>
                <a:schemeClr val="tx1"/>
              </a:solidFill>
              <a:effectLst/>
              <a:latin typeface="+mn-lt"/>
              <a:ea typeface="+mn-ea"/>
              <a:cs typeface="+mn-cs"/>
            </a:rPr>
            <a:t>PRODUCT</a:t>
          </a:r>
          <a:endParaRPr lang="en-US" sz="900">
            <a:effectLst/>
          </a:endParaRPr>
        </a:p>
        <a:p>
          <a:endParaRPr lang="en-US" sz="900"/>
        </a:p>
      </xdr:txBody>
    </xdr:sp>
    <xdr:clientData/>
  </xdr:oneCellAnchor>
  <xdr:oneCellAnchor>
    <xdr:from>
      <xdr:col>10</xdr:col>
      <xdr:colOff>336550</xdr:colOff>
      <xdr:row>9</xdr:row>
      <xdr:rowOff>158750</xdr:rowOff>
    </xdr:from>
    <xdr:ext cx="793750" cy="228600"/>
    <xdr:sp macro="" textlink="">
      <xdr:nvSpPr>
        <xdr:cNvPr id="69" name="TextBox 68">
          <a:extLst>
            <a:ext uri="{FF2B5EF4-FFF2-40B4-BE49-F238E27FC236}">
              <a16:creationId xmlns:a16="http://schemas.microsoft.com/office/drawing/2014/main" id="{00000000-0008-0000-0300-000045000000}"/>
            </a:ext>
          </a:extLst>
        </xdr:cNvPr>
        <xdr:cNvSpPr txBox="1"/>
      </xdr:nvSpPr>
      <xdr:spPr>
        <a:xfrm>
          <a:off x="6153150" y="1816100"/>
          <a:ext cx="79375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900">
              <a:solidFill>
                <a:schemeClr val="tx1"/>
              </a:solidFill>
              <a:effectLst/>
              <a:latin typeface="+mn-lt"/>
              <a:ea typeface="+mn-ea"/>
              <a:cs typeface="+mn-cs"/>
            </a:rPr>
            <a:t>SALE TYPE</a:t>
          </a:r>
          <a:endParaRPr lang="en-US" sz="900">
            <a:effectLst/>
          </a:endParaRPr>
        </a:p>
        <a:p>
          <a:endParaRPr lang="en-US" sz="900"/>
        </a:p>
      </xdr:txBody>
    </xdr:sp>
    <xdr:clientData/>
  </xdr:oneCellAnchor>
  <xdr:oneCellAnchor>
    <xdr:from>
      <xdr:col>13</xdr:col>
      <xdr:colOff>171450</xdr:colOff>
      <xdr:row>14</xdr:row>
      <xdr:rowOff>171450</xdr:rowOff>
    </xdr:from>
    <xdr:ext cx="793750" cy="228600"/>
    <xdr:sp macro="" textlink="">
      <xdr:nvSpPr>
        <xdr:cNvPr id="70" name="TextBox 69">
          <a:extLst>
            <a:ext uri="{FF2B5EF4-FFF2-40B4-BE49-F238E27FC236}">
              <a16:creationId xmlns:a16="http://schemas.microsoft.com/office/drawing/2014/main" id="{00000000-0008-0000-0300-000046000000}"/>
            </a:ext>
          </a:extLst>
        </xdr:cNvPr>
        <xdr:cNvSpPr txBox="1"/>
      </xdr:nvSpPr>
      <xdr:spPr>
        <a:xfrm>
          <a:off x="7708900" y="2749550"/>
          <a:ext cx="79375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900">
              <a:solidFill>
                <a:schemeClr val="tx1"/>
              </a:solidFill>
              <a:effectLst/>
              <a:latin typeface="+mn-lt"/>
              <a:ea typeface="+mn-ea"/>
              <a:cs typeface="+mn-cs"/>
            </a:rPr>
            <a:t>CATEGORY</a:t>
          </a:r>
          <a:endParaRPr lang="en-US" sz="900">
            <a:effectLst/>
          </a:endParaRPr>
        </a:p>
        <a:p>
          <a:endParaRPr lang="en-US" sz="900"/>
        </a:p>
      </xdr:txBody>
    </xdr:sp>
    <xdr:clientData/>
  </xdr:oneCellAnchor>
  <xdr:oneCellAnchor>
    <xdr:from>
      <xdr:col>10</xdr:col>
      <xdr:colOff>285750</xdr:colOff>
      <xdr:row>19</xdr:row>
      <xdr:rowOff>146050</xdr:rowOff>
    </xdr:from>
    <xdr:ext cx="1041400" cy="196850"/>
    <xdr:sp macro="" textlink="">
      <xdr:nvSpPr>
        <xdr:cNvPr id="71" name="TextBox 70">
          <a:extLst>
            <a:ext uri="{FF2B5EF4-FFF2-40B4-BE49-F238E27FC236}">
              <a16:creationId xmlns:a16="http://schemas.microsoft.com/office/drawing/2014/main" id="{00000000-0008-0000-0300-000047000000}"/>
            </a:ext>
          </a:extLst>
        </xdr:cNvPr>
        <xdr:cNvSpPr txBox="1"/>
      </xdr:nvSpPr>
      <xdr:spPr>
        <a:xfrm>
          <a:off x="6102350" y="3644900"/>
          <a:ext cx="1041400" cy="196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900">
              <a:solidFill>
                <a:schemeClr val="tx1"/>
              </a:solidFill>
              <a:effectLst/>
              <a:latin typeface="+mn-lt"/>
              <a:ea typeface="+mn-ea"/>
              <a:cs typeface="+mn-cs"/>
            </a:rPr>
            <a:t>PAYMENT MODE</a:t>
          </a:r>
          <a:endParaRPr lang="en-US" sz="900">
            <a:effectLst/>
          </a:endParaRPr>
        </a:p>
        <a:p>
          <a:endParaRPr lang="en-US" sz="900"/>
        </a:p>
      </xdr:txBody>
    </xdr:sp>
    <xdr:clientData/>
  </xdr:oneCellAnchor>
  <xdr:oneCellAnchor>
    <xdr:from>
      <xdr:col>2</xdr:col>
      <xdr:colOff>469900</xdr:colOff>
      <xdr:row>19</xdr:row>
      <xdr:rowOff>133350</xdr:rowOff>
    </xdr:from>
    <xdr:ext cx="793750" cy="228600"/>
    <xdr:sp macro="" textlink="">
      <xdr:nvSpPr>
        <xdr:cNvPr id="72" name="TextBox 71">
          <a:extLst>
            <a:ext uri="{FF2B5EF4-FFF2-40B4-BE49-F238E27FC236}">
              <a16:creationId xmlns:a16="http://schemas.microsoft.com/office/drawing/2014/main" id="{00000000-0008-0000-0300-000048000000}"/>
            </a:ext>
          </a:extLst>
        </xdr:cNvPr>
        <xdr:cNvSpPr txBox="1"/>
      </xdr:nvSpPr>
      <xdr:spPr>
        <a:xfrm>
          <a:off x="1568450" y="3632200"/>
          <a:ext cx="79375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900">
              <a:solidFill>
                <a:schemeClr val="tx1"/>
              </a:solidFill>
              <a:effectLst/>
              <a:latin typeface="+mn-lt"/>
              <a:ea typeface="+mn-ea"/>
              <a:cs typeface="+mn-cs"/>
            </a:rPr>
            <a:t>DAILY</a:t>
          </a:r>
          <a:endParaRPr lang="en-US" sz="900">
            <a:effectLst/>
          </a:endParaRPr>
        </a:p>
        <a:p>
          <a:endParaRPr lang="en-US" sz="900"/>
        </a:p>
      </xdr:txBody>
    </xdr:sp>
    <xdr:clientData/>
  </xdr:oneCellAnchor>
  <xdr:oneCellAnchor>
    <xdr:from>
      <xdr:col>13</xdr:col>
      <xdr:colOff>114300</xdr:colOff>
      <xdr:row>9</xdr:row>
      <xdr:rowOff>146050</xdr:rowOff>
    </xdr:from>
    <xdr:ext cx="793750" cy="228600"/>
    <xdr:sp macro="" textlink="">
      <xdr:nvSpPr>
        <xdr:cNvPr id="73" name="TextBox 72">
          <a:extLst>
            <a:ext uri="{FF2B5EF4-FFF2-40B4-BE49-F238E27FC236}">
              <a16:creationId xmlns:a16="http://schemas.microsoft.com/office/drawing/2014/main" id="{00000000-0008-0000-0300-000049000000}"/>
            </a:ext>
          </a:extLst>
        </xdr:cNvPr>
        <xdr:cNvSpPr txBox="1"/>
      </xdr:nvSpPr>
      <xdr:spPr>
        <a:xfrm>
          <a:off x="7651750" y="1803400"/>
          <a:ext cx="79375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900">
              <a:solidFill>
                <a:schemeClr val="tx1"/>
              </a:solidFill>
              <a:effectLst/>
              <a:latin typeface="+mn-lt"/>
              <a:ea typeface="+mn-ea"/>
              <a:cs typeface="+mn-cs"/>
            </a:rPr>
            <a:t>MONTLY</a:t>
          </a:r>
          <a:endParaRPr lang="en-US" sz="900">
            <a:effectLst/>
          </a:endParaRPr>
        </a:p>
        <a:p>
          <a:endParaRPr lang="en-US" sz="900"/>
        </a:p>
      </xdr:txBody>
    </xdr:sp>
    <xdr:clientData/>
  </xdr:oneCellAnchor>
  <xdr:oneCellAnchor>
    <xdr:from>
      <xdr:col>13</xdr:col>
      <xdr:colOff>127000</xdr:colOff>
      <xdr:row>6</xdr:row>
      <xdr:rowOff>114300</xdr:rowOff>
    </xdr:from>
    <xdr:ext cx="793750" cy="228600"/>
    <xdr:sp macro="" textlink="">
      <xdr:nvSpPr>
        <xdr:cNvPr id="74" name="TextBox 73">
          <a:extLst>
            <a:ext uri="{FF2B5EF4-FFF2-40B4-BE49-F238E27FC236}">
              <a16:creationId xmlns:a16="http://schemas.microsoft.com/office/drawing/2014/main" id="{00000000-0008-0000-0300-00004A000000}"/>
            </a:ext>
          </a:extLst>
        </xdr:cNvPr>
        <xdr:cNvSpPr txBox="1"/>
      </xdr:nvSpPr>
      <xdr:spPr>
        <a:xfrm>
          <a:off x="7664450" y="1219200"/>
          <a:ext cx="79375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900">
              <a:solidFill>
                <a:schemeClr val="tx1"/>
              </a:solidFill>
              <a:effectLst/>
              <a:latin typeface="+mn-lt"/>
              <a:ea typeface="+mn-ea"/>
              <a:cs typeface="+mn-cs"/>
            </a:rPr>
            <a:t>MONTLY</a:t>
          </a:r>
          <a:endParaRPr lang="en-US" sz="900">
            <a:effectLst/>
          </a:endParaRPr>
        </a:p>
        <a:p>
          <a:endParaRPr lang="en-US" sz="900"/>
        </a:p>
      </xdr:txBody>
    </xdr:sp>
    <xdr:clientData/>
  </xdr:oneCellAnchor>
  <xdr:oneCellAnchor>
    <xdr:from>
      <xdr:col>13</xdr:col>
      <xdr:colOff>69850</xdr:colOff>
      <xdr:row>4</xdr:row>
      <xdr:rowOff>139700</xdr:rowOff>
    </xdr:from>
    <xdr:ext cx="704850" cy="450850"/>
    <xdr:sp macro="" textlink="">
      <xdr:nvSpPr>
        <xdr:cNvPr id="75" name="TextBox 74">
          <a:extLst>
            <a:ext uri="{FF2B5EF4-FFF2-40B4-BE49-F238E27FC236}">
              <a16:creationId xmlns:a16="http://schemas.microsoft.com/office/drawing/2014/main" id="{00000000-0008-0000-0300-00004B000000}"/>
            </a:ext>
          </a:extLst>
        </xdr:cNvPr>
        <xdr:cNvSpPr txBox="1"/>
      </xdr:nvSpPr>
      <xdr:spPr>
        <a:xfrm>
          <a:off x="7607300" y="876300"/>
          <a:ext cx="704850" cy="450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accent2">
                  <a:lumMod val="60000"/>
                  <a:lumOff val="40000"/>
                </a:schemeClr>
              </a:solidFill>
              <a:effectLst/>
              <a:latin typeface="+mn-lt"/>
              <a:ea typeface="+mn-ea"/>
              <a:cs typeface="+mn-cs"/>
            </a:rPr>
            <a:t>TOP</a:t>
          </a:r>
        </a:p>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accent2">
                  <a:lumMod val="60000"/>
                  <a:lumOff val="40000"/>
                </a:schemeClr>
              </a:solidFill>
              <a:effectLst/>
              <a:latin typeface="+mn-lt"/>
              <a:ea typeface="+mn-ea"/>
              <a:cs typeface="+mn-cs"/>
            </a:rPr>
            <a:t>PRODUCT</a:t>
          </a:r>
          <a:endParaRPr lang="en-US" sz="900">
            <a:solidFill>
              <a:schemeClr val="accent2">
                <a:lumMod val="60000"/>
                <a:lumOff val="40000"/>
              </a:schemeClr>
            </a:solidFill>
            <a:effectLst/>
          </a:endParaRPr>
        </a:p>
        <a:p>
          <a:endParaRPr lang="en-US" sz="900"/>
        </a:p>
      </xdr:txBody>
    </xdr:sp>
    <xdr:clientData/>
  </xdr:oneCellAnchor>
  <xdr:oneCellAnchor>
    <xdr:from>
      <xdr:col>13</xdr:col>
      <xdr:colOff>50800</xdr:colOff>
      <xdr:row>7</xdr:row>
      <xdr:rowOff>177800</xdr:rowOff>
    </xdr:from>
    <xdr:ext cx="793750" cy="228600"/>
    <xdr:sp macro="" textlink="">
      <xdr:nvSpPr>
        <xdr:cNvPr id="77" name="TextBox 76">
          <a:extLst>
            <a:ext uri="{FF2B5EF4-FFF2-40B4-BE49-F238E27FC236}">
              <a16:creationId xmlns:a16="http://schemas.microsoft.com/office/drawing/2014/main" id="{00000000-0008-0000-0300-00004D000000}"/>
            </a:ext>
          </a:extLst>
        </xdr:cNvPr>
        <xdr:cNvSpPr txBox="1"/>
      </xdr:nvSpPr>
      <xdr:spPr>
        <a:xfrm>
          <a:off x="7588250" y="1466850"/>
          <a:ext cx="79375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900">
              <a:solidFill>
                <a:schemeClr val="tx1"/>
              </a:solidFill>
              <a:effectLst/>
              <a:latin typeface="+mn-lt"/>
              <a:ea typeface="+mn-ea"/>
              <a:cs typeface="+mn-cs"/>
            </a:rPr>
            <a:t>MONTLY</a:t>
          </a:r>
          <a:endParaRPr lang="en-US" sz="900">
            <a:effectLst/>
          </a:endParaRPr>
        </a:p>
        <a:p>
          <a:endParaRPr lang="en-US" sz="900"/>
        </a:p>
      </xdr:txBody>
    </xdr:sp>
    <xdr:clientData/>
  </xdr:oneCellAnchor>
  <xdr:oneCellAnchor>
    <xdr:from>
      <xdr:col>14</xdr:col>
      <xdr:colOff>552450</xdr:colOff>
      <xdr:row>9</xdr:row>
      <xdr:rowOff>82550</xdr:rowOff>
    </xdr:from>
    <xdr:ext cx="793750" cy="228600"/>
    <xdr:sp macro="" textlink="">
      <xdr:nvSpPr>
        <xdr:cNvPr id="83" name="TextBox 82">
          <a:extLst>
            <a:ext uri="{FF2B5EF4-FFF2-40B4-BE49-F238E27FC236}">
              <a16:creationId xmlns:a16="http://schemas.microsoft.com/office/drawing/2014/main" id="{00000000-0008-0000-0300-000053000000}"/>
            </a:ext>
          </a:extLst>
        </xdr:cNvPr>
        <xdr:cNvSpPr txBox="1"/>
      </xdr:nvSpPr>
      <xdr:spPr>
        <a:xfrm>
          <a:off x="8699500" y="1739900"/>
          <a:ext cx="79375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900">
              <a:solidFill>
                <a:schemeClr val="tx1"/>
              </a:solidFill>
              <a:effectLst/>
              <a:latin typeface="+mn-lt"/>
              <a:ea typeface="+mn-ea"/>
              <a:cs typeface="+mn-cs"/>
            </a:rPr>
            <a:t>MONTLY</a:t>
          </a:r>
          <a:endParaRPr lang="en-US" sz="900">
            <a:effectLst/>
          </a:endParaRPr>
        </a:p>
        <a:p>
          <a:endParaRPr lang="en-US" sz="900"/>
        </a:p>
      </xdr:txBody>
    </xdr:sp>
    <xdr:clientData/>
  </xdr:oneCellAnchor>
  <xdr:oneCellAnchor>
    <xdr:from>
      <xdr:col>14</xdr:col>
      <xdr:colOff>558800</xdr:colOff>
      <xdr:row>6</xdr:row>
      <xdr:rowOff>114300</xdr:rowOff>
    </xdr:from>
    <xdr:ext cx="793750" cy="228600"/>
    <xdr:sp macro="" textlink="">
      <xdr:nvSpPr>
        <xdr:cNvPr id="84" name="TextBox 83">
          <a:extLst>
            <a:ext uri="{FF2B5EF4-FFF2-40B4-BE49-F238E27FC236}">
              <a16:creationId xmlns:a16="http://schemas.microsoft.com/office/drawing/2014/main" id="{00000000-0008-0000-0300-000054000000}"/>
            </a:ext>
          </a:extLst>
        </xdr:cNvPr>
        <xdr:cNvSpPr txBox="1"/>
      </xdr:nvSpPr>
      <xdr:spPr>
        <a:xfrm>
          <a:off x="8705850" y="1219200"/>
          <a:ext cx="79375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900">
              <a:solidFill>
                <a:schemeClr val="tx1"/>
              </a:solidFill>
              <a:effectLst/>
              <a:latin typeface="+mn-lt"/>
              <a:ea typeface="+mn-ea"/>
              <a:cs typeface="+mn-cs"/>
            </a:rPr>
            <a:t>MONTLY</a:t>
          </a:r>
          <a:endParaRPr lang="en-US" sz="900">
            <a:effectLst/>
          </a:endParaRPr>
        </a:p>
        <a:p>
          <a:endParaRPr lang="en-US" sz="900"/>
        </a:p>
      </xdr:txBody>
    </xdr:sp>
    <xdr:clientData/>
  </xdr:oneCellAnchor>
  <xdr:oneCellAnchor>
    <xdr:from>
      <xdr:col>14</xdr:col>
      <xdr:colOff>450850</xdr:colOff>
      <xdr:row>4</xdr:row>
      <xdr:rowOff>152400</xdr:rowOff>
    </xdr:from>
    <xdr:ext cx="793750" cy="469900"/>
    <xdr:sp macro="" textlink="">
      <xdr:nvSpPr>
        <xdr:cNvPr id="85" name="TextBox 84">
          <a:extLst>
            <a:ext uri="{FF2B5EF4-FFF2-40B4-BE49-F238E27FC236}">
              <a16:creationId xmlns:a16="http://schemas.microsoft.com/office/drawing/2014/main" id="{00000000-0008-0000-0300-000055000000}"/>
            </a:ext>
          </a:extLst>
        </xdr:cNvPr>
        <xdr:cNvSpPr txBox="1"/>
      </xdr:nvSpPr>
      <xdr:spPr>
        <a:xfrm>
          <a:off x="8597900" y="889000"/>
          <a:ext cx="793750" cy="469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accent2">
                  <a:lumMod val="60000"/>
                  <a:lumOff val="40000"/>
                </a:schemeClr>
              </a:solidFill>
              <a:effectLst/>
              <a:latin typeface="+mn-lt"/>
              <a:ea typeface="+mn-ea"/>
              <a:cs typeface="+mn-cs"/>
            </a:rPr>
            <a:t>TOP CATEGORY</a:t>
          </a:r>
          <a:endParaRPr lang="en-US" sz="900">
            <a:solidFill>
              <a:schemeClr val="accent2">
                <a:lumMod val="60000"/>
                <a:lumOff val="40000"/>
              </a:schemeClr>
            </a:solidFill>
            <a:effectLst/>
          </a:endParaRPr>
        </a:p>
        <a:p>
          <a:endParaRPr lang="en-US" sz="900"/>
        </a:p>
      </xdr:txBody>
    </xdr:sp>
    <xdr:clientData/>
  </xdr:oneCellAnchor>
  <xdr:oneCellAnchor>
    <xdr:from>
      <xdr:col>14</xdr:col>
      <xdr:colOff>546100</xdr:colOff>
      <xdr:row>8</xdr:row>
      <xdr:rowOff>25400</xdr:rowOff>
    </xdr:from>
    <xdr:ext cx="793750" cy="228600"/>
    <xdr:sp macro="" textlink="">
      <xdr:nvSpPr>
        <xdr:cNvPr id="86" name="TextBox 85">
          <a:extLst>
            <a:ext uri="{FF2B5EF4-FFF2-40B4-BE49-F238E27FC236}">
              <a16:creationId xmlns:a16="http://schemas.microsoft.com/office/drawing/2014/main" id="{00000000-0008-0000-0300-000056000000}"/>
            </a:ext>
          </a:extLst>
        </xdr:cNvPr>
        <xdr:cNvSpPr txBox="1"/>
      </xdr:nvSpPr>
      <xdr:spPr>
        <a:xfrm>
          <a:off x="8693150" y="1498600"/>
          <a:ext cx="79375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900">
              <a:solidFill>
                <a:schemeClr val="tx1"/>
              </a:solidFill>
              <a:effectLst/>
              <a:latin typeface="+mn-lt"/>
              <a:ea typeface="+mn-ea"/>
              <a:cs typeface="+mn-cs"/>
            </a:rPr>
            <a:t>MONTLY</a:t>
          </a:r>
          <a:endParaRPr lang="en-US" sz="900">
            <a:effectLst/>
          </a:endParaRPr>
        </a:p>
        <a:p>
          <a:endParaRPr lang="en-US" sz="900"/>
        </a:p>
      </xdr:txBody>
    </xdr:sp>
    <xdr:clientData/>
  </xdr:oneCellAnchor>
  <xdr:oneCellAnchor>
    <xdr:from>
      <xdr:col>6</xdr:col>
      <xdr:colOff>234950</xdr:colOff>
      <xdr:row>6</xdr:row>
      <xdr:rowOff>133356</xdr:rowOff>
    </xdr:from>
    <xdr:ext cx="939799" cy="215894"/>
    <xdr:sp macro="" textlink="ANALYSIS!$E$6">
      <xdr:nvSpPr>
        <xdr:cNvPr id="91" name="TextBox 90">
          <a:extLst>
            <a:ext uri="{FF2B5EF4-FFF2-40B4-BE49-F238E27FC236}">
              <a16:creationId xmlns:a16="http://schemas.microsoft.com/office/drawing/2014/main" id="{00000000-0008-0000-0300-00005B000000}"/>
            </a:ext>
          </a:extLst>
        </xdr:cNvPr>
        <xdr:cNvSpPr txBox="1"/>
      </xdr:nvSpPr>
      <xdr:spPr>
        <a:xfrm>
          <a:off x="3771900" y="1238256"/>
          <a:ext cx="939799" cy="2158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fld id="{477428EE-DA7F-4C9C-B79C-05DB1A238CB7}" type="TxLink">
            <a:rPr lang="en-US" sz="1100" b="0" i="0" u="none" strike="noStrike">
              <a:solidFill>
                <a:schemeClr val="bg1"/>
              </a:solidFill>
              <a:effectLst/>
              <a:latin typeface="Calibri"/>
              <a:cs typeface="Calibri"/>
            </a:rPr>
            <a:t> $68,907.92 </a:t>
          </a:fld>
          <a:endParaRPr lang="en-US" sz="900">
            <a:solidFill>
              <a:schemeClr val="bg1"/>
            </a:solidFill>
          </a:endParaRPr>
        </a:p>
      </xdr:txBody>
    </xdr:sp>
    <xdr:clientData/>
  </xdr:oneCellAnchor>
  <xdr:oneCellAnchor>
    <xdr:from>
      <xdr:col>10</xdr:col>
      <xdr:colOff>215900</xdr:colOff>
      <xdr:row>6</xdr:row>
      <xdr:rowOff>165106</xdr:rowOff>
    </xdr:from>
    <xdr:ext cx="812799" cy="228594"/>
    <xdr:sp macro="" textlink="ANALYSIS!$E$7">
      <xdr:nvSpPr>
        <xdr:cNvPr id="92" name="TextBox 91">
          <a:extLst>
            <a:ext uri="{FF2B5EF4-FFF2-40B4-BE49-F238E27FC236}">
              <a16:creationId xmlns:a16="http://schemas.microsoft.com/office/drawing/2014/main" id="{00000000-0008-0000-0300-00005C000000}"/>
            </a:ext>
          </a:extLst>
        </xdr:cNvPr>
        <xdr:cNvSpPr txBox="1"/>
      </xdr:nvSpPr>
      <xdr:spPr>
        <a:xfrm>
          <a:off x="6032500" y="1270006"/>
          <a:ext cx="812799" cy="228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fld id="{F042A095-3138-47DA-ADEF-EA97A2BE46CD}" type="TxLink">
            <a:rPr lang="en-US" sz="1100" b="0" i="0" u="none" strike="noStrike">
              <a:solidFill>
                <a:schemeClr val="bg1"/>
              </a:solidFill>
              <a:effectLst/>
              <a:latin typeface="Calibri"/>
              <a:cs typeface="Calibri"/>
            </a:rPr>
            <a:t>17%</a:t>
          </a:fld>
          <a:endParaRPr lang="en-US" sz="900">
            <a:solidFill>
              <a:schemeClr val="bg1"/>
            </a:solidFill>
          </a:endParaRPr>
        </a:p>
      </xdr:txBody>
    </xdr:sp>
    <xdr:clientData/>
  </xdr:oneCellAnchor>
  <xdr:oneCellAnchor>
    <xdr:from>
      <xdr:col>10</xdr:col>
      <xdr:colOff>95250</xdr:colOff>
      <xdr:row>5</xdr:row>
      <xdr:rowOff>19056</xdr:rowOff>
    </xdr:from>
    <xdr:ext cx="812799" cy="241294"/>
    <xdr:sp macro="" textlink="">
      <xdr:nvSpPr>
        <xdr:cNvPr id="93" name="TextBox 92">
          <a:extLst>
            <a:ext uri="{FF2B5EF4-FFF2-40B4-BE49-F238E27FC236}">
              <a16:creationId xmlns:a16="http://schemas.microsoft.com/office/drawing/2014/main" id="{00000000-0008-0000-0300-00005D000000}"/>
            </a:ext>
          </a:extLst>
        </xdr:cNvPr>
        <xdr:cNvSpPr txBox="1"/>
      </xdr:nvSpPr>
      <xdr:spPr>
        <a:xfrm>
          <a:off x="5911850" y="939806"/>
          <a:ext cx="812799" cy="241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900">
              <a:solidFill>
                <a:schemeClr val="accent2">
                  <a:lumMod val="60000"/>
                  <a:lumOff val="40000"/>
                </a:schemeClr>
              </a:solidFill>
              <a:effectLst/>
              <a:latin typeface="+mn-lt"/>
              <a:ea typeface="+mn-ea"/>
              <a:cs typeface="+mn-cs"/>
            </a:rPr>
            <a:t>PROFIT %</a:t>
          </a:r>
          <a:endParaRPr lang="en-US" sz="900">
            <a:solidFill>
              <a:schemeClr val="accent2">
                <a:lumMod val="60000"/>
                <a:lumOff val="40000"/>
              </a:schemeClr>
            </a:solidFill>
            <a:effectLst/>
          </a:endParaRPr>
        </a:p>
        <a:p>
          <a:endParaRPr lang="en-US" sz="900"/>
        </a:p>
      </xdr:txBody>
    </xdr:sp>
    <xdr:clientData/>
  </xdr:oneCellAnchor>
  <xdr:oneCellAnchor>
    <xdr:from>
      <xdr:col>2</xdr:col>
      <xdr:colOff>425450</xdr:colOff>
      <xdr:row>6</xdr:row>
      <xdr:rowOff>120650</xdr:rowOff>
    </xdr:from>
    <xdr:ext cx="1016000" cy="254000"/>
    <xdr:sp macro="" textlink="ANALYSIS!$E$5">
      <xdr:nvSpPr>
        <xdr:cNvPr id="94" name="TextBox 93">
          <a:extLst>
            <a:ext uri="{FF2B5EF4-FFF2-40B4-BE49-F238E27FC236}">
              <a16:creationId xmlns:a16="http://schemas.microsoft.com/office/drawing/2014/main" id="{00000000-0008-0000-0300-00005E000000}"/>
            </a:ext>
          </a:extLst>
        </xdr:cNvPr>
        <xdr:cNvSpPr txBox="1"/>
      </xdr:nvSpPr>
      <xdr:spPr>
        <a:xfrm>
          <a:off x="1524000" y="1225550"/>
          <a:ext cx="1016000" cy="254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fld id="{4120165A-4327-4FB6-AD0C-669EF55044BB}" type="TxLink">
            <a:rPr lang="en-US" sz="1100" b="0" i="0" u="none" strike="noStrike">
              <a:solidFill>
                <a:schemeClr val="bg1"/>
              </a:solidFill>
              <a:effectLst/>
              <a:latin typeface="Calibri"/>
              <a:cs typeface="Calibri"/>
            </a:rPr>
            <a:t> $401,411.92 </a:t>
          </a:fld>
          <a:endParaRPr lang="en-US" sz="900">
            <a:solidFill>
              <a:schemeClr val="bg1"/>
            </a:solidFill>
          </a:endParaRPr>
        </a:p>
      </xdr:txBody>
    </xdr:sp>
    <xdr:clientData/>
  </xdr:oneCellAnchor>
  <xdr:twoCellAnchor editAs="oneCell">
    <xdr:from>
      <xdr:col>8</xdr:col>
      <xdr:colOff>527050</xdr:colOff>
      <xdr:row>4</xdr:row>
      <xdr:rowOff>19050</xdr:rowOff>
    </xdr:from>
    <xdr:to>
      <xdr:col>10</xdr:col>
      <xdr:colOff>12700</xdr:colOff>
      <xdr:row>7</xdr:row>
      <xdr:rowOff>12700</xdr:rowOff>
    </xdr:to>
    <xdr:pic>
      <xdr:nvPicPr>
        <xdr:cNvPr id="3" name="Graphic 2" descr="Bar graph with upward trend">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83200" y="755650"/>
          <a:ext cx="546100" cy="546100"/>
        </a:xfrm>
        <a:prstGeom prst="rect">
          <a:avLst/>
        </a:prstGeom>
      </xdr:spPr>
    </xdr:pic>
    <xdr:clientData/>
  </xdr:twoCellAnchor>
  <xdr:twoCellAnchor editAs="oneCell">
    <xdr:from>
      <xdr:col>15</xdr:col>
      <xdr:colOff>44450</xdr:colOff>
      <xdr:row>10</xdr:row>
      <xdr:rowOff>133350</xdr:rowOff>
    </xdr:from>
    <xdr:to>
      <xdr:col>15</xdr:col>
      <xdr:colOff>419100</xdr:colOff>
      <xdr:row>12</xdr:row>
      <xdr:rowOff>139700</xdr:rowOff>
    </xdr:to>
    <xdr:pic>
      <xdr:nvPicPr>
        <xdr:cNvPr id="7" name="Graphic 6" descr="Ribbon">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801100" y="1974850"/>
          <a:ext cx="374650" cy="374650"/>
        </a:xfrm>
        <a:prstGeom prst="rect">
          <a:avLst/>
        </a:prstGeom>
      </xdr:spPr>
    </xdr:pic>
    <xdr:clientData/>
  </xdr:twoCellAnchor>
  <xdr:twoCellAnchor editAs="oneCell">
    <xdr:from>
      <xdr:col>13</xdr:col>
      <xdr:colOff>284900</xdr:colOff>
      <xdr:row>10</xdr:row>
      <xdr:rowOff>170600</xdr:rowOff>
    </xdr:from>
    <xdr:to>
      <xdr:col>14</xdr:col>
      <xdr:colOff>12700</xdr:colOff>
      <xdr:row>12</xdr:row>
      <xdr:rowOff>139700</xdr:rowOff>
    </xdr:to>
    <xdr:pic>
      <xdr:nvPicPr>
        <xdr:cNvPr id="9" name="Graphic 8" descr="Trophy">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822350" y="2012100"/>
          <a:ext cx="337400" cy="337400"/>
        </a:xfrm>
        <a:prstGeom prst="rect">
          <a:avLst/>
        </a:prstGeom>
      </xdr:spPr>
    </xdr:pic>
    <xdr:clientData/>
  </xdr:twoCellAnchor>
  <xdr:twoCellAnchor editAs="oneCell">
    <xdr:from>
      <xdr:col>11</xdr:col>
      <xdr:colOff>606350</xdr:colOff>
      <xdr:row>19</xdr:row>
      <xdr:rowOff>98350</xdr:rowOff>
    </xdr:from>
    <xdr:to>
      <xdr:col>12</xdr:col>
      <xdr:colOff>260350</xdr:colOff>
      <xdr:row>20</xdr:row>
      <xdr:rowOff>177800</xdr:rowOff>
    </xdr:to>
    <xdr:pic>
      <xdr:nvPicPr>
        <xdr:cNvPr id="11" name="Graphic 10" descr="Coins">
          <a:extLst>
            <a:ext uri="{FF2B5EF4-FFF2-40B4-BE49-F238E27FC236}">
              <a16:creationId xmlns:a16="http://schemas.microsoft.com/office/drawing/2014/main" id="{00000000-0008-0000-0300-00000B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032550" y="3597200"/>
          <a:ext cx="263600" cy="263600"/>
        </a:xfrm>
        <a:prstGeom prst="rect">
          <a:avLst/>
        </a:prstGeom>
      </xdr:spPr>
    </xdr:pic>
    <xdr:clientData/>
  </xdr:twoCellAnchor>
  <xdr:twoCellAnchor editAs="oneCell">
    <xdr:from>
      <xdr:col>0</xdr:col>
      <xdr:colOff>261050</xdr:colOff>
      <xdr:row>25</xdr:row>
      <xdr:rowOff>108650</xdr:rowOff>
    </xdr:from>
    <xdr:to>
      <xdr:col>1</xdr:col>
      <xdr:colOff>552450</xdr:colOff>
      <xdr:row>29</xdr:row>
      <xdr:rowOff>152400</xdr:rowOff>
    </xdr:to>
    <xdr:pic>
      <xdr:nvPicPr>
        <xdr:cNvPr id="13" name="Graphic 12" descr="Shopping cart">
          <a:extLst>
            <a:ext uri="{FF2B5EF4-FFF2-40B4-BE49-F238E27FC236}">
              <a16:creationId xmlns:a16="http://schemas.microsoft.com/office/drawing/2014/main" id="{00000000-0008-0000-0300-00000D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61050" y="4712400"/>
          <a:ext cx="780350" cy="780350"/>
        </a:xfrm>
        <a:prstGeom prst="rect">
          <a:avLst/>
        </a:prstGeom>
      </xdr:spPr>
    </xdr:pic>
    <xdr:clientData/>
  </xdr:twoCellAnchor>
  <xdr:twoCellAnchor editAs="oneCell">
    <xdr:from>
      <xdr:col>4</xdr:col>
      <xdr:colOff>531700</xdr:colOff>
      <xdr:row>4</xdr:row>
      <xdr:rowOff>106250</xdr:rowOff>
    </xdr:from>
    <xdr:to>
      <xdr:col>5</xdr:col>
      <xdr:colOff>368300</xdr:colOff>
      <xdr:row>7</xdr:row>
      <xdr:rowOff>0</xdr:rowOff>
    </xdr:to>
    <xdr:pic>
      <xdr:nvPicPr>
        <xdr:cNvPr id="15" name="Graphic 14" descr="Money">
          <a:extLst>
            <a:ext uri="{FF2B5EF4-FFF2-40B4-BE49-F238E27FC236}">
              <a16:creationId xmlns:a16="http://schemas.microsoft.com/office/drawing/2014/main" id="{00000000-0008-0000-0300-00000F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849450" y="842850"/>
          <a:ext cx="446200" cy="446200"/>
        </a:xfrm>
        <a:prstGeom prst="rect">
          <a:avLst/>
        </a:prstGeom>
      </xdr:spPr>
    </xdr:pic>
    <xdr:clientData/>
  </xdr:twoCellAnchor>
  <xdr:twoCellAnchor editAs="oneCell">
    <xdr:from>
      <xdr:col>11</xdr:col>
      <xdr:colOff>364200</xdr:colOff>
      <xdr:row>4</xdr:row>
      <xdr:rowOff>17534</xdr:rowOff>
    </xdr:from>
    <xdr:to>
      <xdr:col>12</xdr:col>
      <xdr:colOff>266700</xdr:colOff>
      <xdr:row>7</xdr:row>
      <xdr:rowOff>19049</xdr:rowOff>
    </xdr:to>
    <xdr:pic>
      <xdr:nvPicPr>
        <xdr:cNvPr id="17" name="Graphic 16" descr="Piggy Bank">
          <a:extLst>
            <a:ext uri="{FF2B5EF4-FFF2-40B4-BE49-F238E27FC236}">
              <a16:creationId xmlns:a16="http://schemas.microsoft.com/office/drawing/2014/main" id="{00000000-0008-0000-0300-000011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6790400" y="754134"/>
          <a:ext cx="512100" cy="553965"/>
        </a:xfrm>
        <a:prstGeom prst="rect">
          <a:avLst/>
        </a:prstGeom>
      </xdr:spPr>
    </xdr:pic>
    <xdr:clientData/>
  </xdr:twoCellAnchor>
  <xdr:twoCellAnchor editAs="oneCell">
    <xdr:from>
      <xdr:col>11</xdr:col>
      <xdr:colOff>463400</xdr:colOff>
      <xdr:row>9</xdr:row>
      <xdr:rowOff>63350</xdr:rowOff>
    </xdr:from>
    <xdr:to>
      <xdr:col>12</xdr:col>
      <xdr:colOff>209550</xdr:colOff>
      <xdr:row>11</xdr:row>
      <xdr:rowOff>50800</xdr:rowOff>
    </xdr:to>
    <xdr:pic>
      <xdr:nvPicPr>
        <xdr:cNvPr id="19" name="Graphic 18" descr="Register">
          <a:extLst>
            <a:ext uri="{FF2B5EF4-FFF2-40B4-BE49-F238E27FC236}">
              <a16:creationId xmlns:a16="http://schemas.microsoft.com/office/drawing/2014/main" id="{00000000-0008-0000-0300-000013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6889600" y="1720700"/>
          <a:ext cx="355750" cy="355750"/>
        </a:xfrm>
        <a:prstGeom prst="rect">
          <a:avLst/>
        </a:prstGeom>
      </xdr:spPr>
    </xdr:pic>
    <xdr:clientData/>
  </xdr:twoCellAnchor>
  <xdr:twoCellAnchor editAs="oneCell">
    <xdr:from>
      <xdr:col>15</xdr:col>
      <xdr:colOff>249050</xdr:colOff>
      <xdr:row>14</xdr:row>
      <xdr:rowOff>90300</xdr:rowOff>
    </xdr:from>
    <xdr:to>
      <xdr:col>15</xdr:col>
      <xdr:colOff>577850</xdr:colOff>
      <xdr:row>16</xdr:row>
      <xdr:rowOff>50800</xdr:rowOff>
    </xdr:to>
    <xdr:pic>
      <xdr:nvPicPr>
        <xdr:cNvPr id="23" name="Graphic 22" descr="Pyramid with levels">
          <a:extLst>
            <a:ext uri="{FF2B5EF4-FFF2-40B4-BE49-F238E27FC236}">
              <a16:creationId xmlns:a16="http://schemas.microsoft.com/office/drawing/2014/main" id="{00000000-0008-0000-0300-000017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9005700" y="2668400"/>
          <a:ext cx="328800" cy="328800"/>
        </a:xfrm>
        <a:prstGeom prst="rect">
          <a:avLst/>
        </a:prstGeom>
      </xdr:spPr>
    </xdr:pic>
    <xdr:clientData/>
  </xdr:twoCellAnchor>
  <xdr:twoCellAnchor editAs="oneCell">
    <xdr:from>
      <xdr:col>5</xdr:col>
      <xdr:colOff>463550</xdr:colOff>
      <xdr:row>9</xdr:row>
      <xdr:rowOff>46850</xdr:rowOff>
    </xdr:from>
    <xdr:to>
      <xdr:col>6</xdr:col>
      <xdr:colOff>232550</xdr:colOff>
      <xdr:row>11</xdr:row>
      <xdr:rowOff>57150</xdr:rowOff>
    </xdr:to>
    <xdr:pic>
      <xdr:nvPicPr>
        <xdr:cNvPr id="25" name="Graphic 24" descr="Flip calendar">
          <a:extLst>
            <a:ext uri="{FF2B5EF4-FFF2-40B4-BE49-F238E27FC236}">
              <a16:creationId xmlns:a16="http://schemas.microsoft.com/office/drawing/2014/main" id="{00000000-0008-0000-0300-000019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3390900" y="1704200"/>
          <a:ext cx="378600" cy="378600"/>
        </a:xfrm>
        <a:prstGeom prst="rect">
          <a:avLst/>
        </a:prstGeom>
      </xdr:spPr>
    </xdr:pic>
    <xdr:clientData/>
  </xdr:twoCellAnchor>
  <xdr:twoCellAnchor editAs="oneCell">
    <xdr:from>
      <xdr:col>8</xdr:col>
      <xdr:colOff>569100</xdr:colOff>
      <xdr:row>19</xdr:row>
      <xdr:rowOff>95250</xdr:rowOff>
    </xdr:from>
    <xdr:to>
      <xdr:col>9</xdr:col>
      <xdr:colOff>270650</xdr:colOff>
      <xdr:row>21</xdr:row>
      <xdr:rowOff>38100</xdr:rowOff>
    </xdr:to>
    <xdr:pic>
      <xdr:nvPicPr>
        <xdr:cNvPr id="27" name="Graphic 26" descr="Daily calendar">
          <a:extLst>
            <a:ext uri="{FF2B5EF4-FFF2-40B4-BE49-F238E27FC236}">
              <a16:creationId xmlns:a16="http://schemas.microsoft.com/office/drawing/2014/main" id="{00000000-0008-0000-0300-00001B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5325250" y="3594100"/>
          <a:ext cx="311150" cy="311150"/>
        </a:xfrm>
        <a:prstGeom prst="rect">
          <a:avLst/>
        </a:prstGeom>
      </xdr:spPr>
    </xdr:pic>
    <xdr:clientData/>
  </xdr:twoCellAnchor>
  <xdr:twoCellAnchor editAs="oneCell">
    <xdr:from>
      <xdr:col>8</xdr:col>
      <xdr:colOff>573050</xdr:colOff>
      <xdr:row>9</xdr:row>
      <xdr:rowOff>73800</xdr:rowOff>
    </xdr:from>
    <xdr:to>
      <xdr:col>9</xdr:col>
      <xdr:colOff>342900</xdr:colOff>
      <xdr:row>11</xdr:row>
      <xdr:rowOff>57150</xdr:rowOff>
    </xdr:to>
    <xdr:pic>
      <xdr:nvPicPr>
        <xdr:cNvPr id="29" name="Graphic 28" descr="Circles with arrows">
          <a:extLst>
            <a:ext uri="{FF2B5EF4-FFF2-40B4-BE49-F238E27FC236}">
              <a16:creationId xmlns:a16="http://schemas.microsoft.com/office/drawing/2014/main" id="{00000000-0008-0000-0300-00001D000000}"/>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5329200" y="1731150"/>
          <a:ext cx="379450" cy="351650"/>
        </a:xfrm>
        <a:prstGeom prst="rect">
          <a:avLst/>
        </a:prstGeom>
      </xdr:spPr>
    </xdr:pic>
    <xdr:clientData/>
  </xdr:twoCellAnchor>
  <xdr:twoCellAnchor>
    <xdr:from>
      <xdr:col>11</xdr:col>
      <xdr:colOff>146050</xdr:colOff>
      <xdr:row>0</xdr:row>
      <xdr:rowOff>12701</xdr:rowOff>
    </xdr:from>
    <xdr:to>
      <xdr:col>14</xdr:col>
      <xdr:colOff>342900</xdr:colOff>
      <xdr:row>3</xdr:row>
      <xdr:rowOff>95251</xdr:rowOff>
    </xdr:to>
    <mc:AlternateContent xmlns:mc="http://schemas.openxmlformats.org/markup-compatibility/2006" xmlns:a14="http://schemas.microsoft.com/office/drawing/2010/main">
      <mc:Choice Requires="a14">
        <xdr:graphicFrame macro="">
          <xdr:nvGraphicFramePr>
            <xdr:cNvPr id="76" name="PAYMENT MODE">
              <a:extLst>
                <a:ext uri="{FF2B5EF4-FFF2-40B4-BE49-F238E27FC236}">
                  <a16:creationId xmlns:a16="http://schemas.microsoft.com/office/drawing/2014/main" id="{00000000-0008-0000-0300-00004C00000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6572250" y="50799"/>
              <a:ext cx="1917700" cy="5969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152400</xdr:rowOff>
    </xdr:from>
    <xdr:to>
      <xdr:col>2</xdr:col>
      <xdr:colOff>25400</xdr:colOff>
      <xdr:row>24</xdr:row>
      <xdr:rowOff>101600</xdr:rowOff>
    </xdr:to>
    <mc:AlternateContent xmlns:mc="http://schemas.openxmlformats.org/markup-compatibility/2006">
      <mc:Choice xmlns:a14="http://schemas.microsoft.com/office/drawing/2010/main" Requires="a14">
        <xdr:graphicFrame macro="">
          <xdr:nvGraphicFramePr>
            <xdr:cNvPr id="79" name="MONTH">
              <a:extLst>
                <a:ext uri="{FF2B5EF4-FFF2-40B4-BE49-F238E27FC236}">
                  <a16:creationId xmlns:a16="http://schemas.microsoft.com/office/drawing/2014/main" id="{00000000-0008-0000-0300-00004F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0" y="2362200"/>
              <a:ext cx="1123950" cy="215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4</xdr:row>
      <xdr:rowOff>38100</xdr:rowOff>
    </xdr:from>
    <xdr:to>
      <xdr:col>2</xdr:col>
      <xdr:colOff>133350</xdr:colOff>
      <xdr:row>11</xdr:row>
      <xdr:rowOff>12700</xdr:rowOff>
    </xdr:to>
    <mc:AlternateContent xmlns:mc="http://schemas.openxmlformats.org/markup-compatibility/2006" xmlns:a14="http://schemas.microsoft.com/office/drawing/2010/main">
      <mc:Choice Requires="a14">
        <xdr:graphicFrame macro="">
          <xdr:nvGraphicFramePr>
            <xdr:cNvPr id="80" name="YEAR">
              <a:extLst>
                <a:ext uri="{FF2B5EF4-FFF2-40B4-BE49-F238E27FC236}">
                  <a16:creationId xmlns:a16="http://schemas.microsoft.com/office/drawing/2014/main" id="{00000000-0008-0000-0300-000050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831850"/>
              <a:ext cx="1079500" cy="920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95250</xdr:colOff>
      <xdr:row>0</xdr:row>
      <xdr:rowOff>12700</xdr:rowOff>
    </xdr:from>
    <xdr:to>
      <xdr:col>11</xdr:col>
      <xdr:colOff>177800</xdr:colOff>
      <xdr:row>3</xdr:row>
      <xdr:rowOff>107950</xdr:rowOff>
    </xdr:to>
    <mc:AlternateContent xmlns:mc="http://schemas.openxmlformats.org/markup-compatibility/2006" xmlns:a14="http://schemas.microsoft.com/office/drawing/2010/main">
      <mc:Choice Requires="a14">
        <xdr:graphicFrame macro="">
          <xdr:nvGraphicFramePr>
            <xdr:cNvPr id="81" name="SALE TYPE">
              <a:extLst>
                <a:ext uri="{FF2B5EF4-FFF2-40B4-BE49-F238E27FC236}">
                  <a16:creationId xmlns:a16="http://schemas.microsoft.com/office/drawing/2014/main" id="{00000000-0008-0000-0300-000051000000}"/>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4298950" y="25400"/>
              <a:ext cx="2305050" cy="622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266700</xdr:colOff>
      <xdr:row>21</xdr:row>
      <xdr:rowOff>6351</xdr:rowOff>
    </xdr:from>
    <xdr:to>
      <xdr:col>10</xdr:col>
      <xdr:colOff>63500</xdr:colOff>
      <xdr:row>30</xdr:row>
      <xdr:rowOff>25401</xdr:rowOff>
    </xdr:to>
    <xdr:graphicFrame macro="">
      <xdr:nvGraphicFramePr>
        <xdr:cNvPr id="82" name="Chart 81">
          <a:extLst>
            <a:ext uri="{FF2B5EF4-FFF2-40B4-BE49-F238E27FC236}">
              <a16:creationId xmlns:a16="http://schemas.microsoft.com/office/drawing/2014/main" id="{00000000-0008-0000-0300-00005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2</xdr:col>
      <xdr:colOff>241300</xdr:colOff>
      <xdr:row>11</xdr:row>
      <xdr:rowOff>19050</xdr:rowOff>
    </xdr:from>
    <xdr:to>
      <xdr:col>6</xdr:col>
      <xdr:colOff>374650</xdr:colOff>
      <xdr:row>19</xdr:row>
      <xdr:rowOff>25400</xdr:rowOff>
    </xdr:to>
    <xdr:graphicFrame macro="">
      <xdr:nvGraphicFramePr>
        <xdr:cNvPr id="87" name="Chart 86">
          <a:extLst>
            <a:ext uri="{FF2B5EF4-FFF2-40B4-BE49-F238E27FC236}">
              <a16:creationId xmlns:a16="http://schemas.microsoft.com/office/drawing/2014/main" id="{00000000-0008-0000-0300-00005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438150</xdr:colOff>
          <xdr:row>9</xdr:row>
          <xdr:rowOff>107950</xdr:rowOff>
        </xdr:from>
        <xdr:to>
          <xdr:col>4</xdr:col>
          <xdr:colOff>50800</xdr:colOff>
          <xdr:row>11</xdr:row>
          <xdr:rowOff>31750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3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184150</xdr:colOff>
          <xdr:row>9</xdr:row>
          <xdr:rowOff>177800</xdr:rowOff>
        </xdr:from>
        <xdr:to>
          <xdr:col>4</xdr:col>
          <xdr:colOff>361950</xdr:colOff>
          <xdr:row>10</xdr:row>
          <xdr:rowOff>171450</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3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527050</xdr:colOff>
          <xdr:row>9</xdr:row>
          <xdr:rowOff>88900</xdr:rowOff>
        </xdr:from>
        <xdr:to>
          <xdr:col>5</xdr:col>
          <xdr:colOff>133350</xdr:colOff>
          <xdr:row>11</xdr:row>
          <xdr:rowOff>57150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3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12</xdr:col>
      <xdr:colOff>393700</xdr:colOff>
      <xdr:row>16</xdr:row>
      <xdr:rowOff>31750</xdr:rowOff>
    </xdr:from>
    <xdr:to>
      <xdr:col>16</xdr:col>
      <xdr:colOff>234950</xdr:colOff>
      <xdr:row>30</xdr:row>
      <xdr:rowOff>69850</xdr:rowOff>
    </xdr:to>
    <mc:AlternateContent xmlns:mc="http://schemas.openxmlformats.org/markup-compatibility/2006">
      <mc:Choice xmlns:cx1="http://schemas.microsoft.com/office/drawing/2015/9/8/chartex" Requires="cx1">
        <xdr:graphicFrame macro="">
          <xdr:nvGraphicFramePr>
            <xdr:cNvPr id="88" name="Chart 87">
              <a:extLst>
                <a:ext uri="{FF2B5EF4-FFF2-40B4-BE49-F238E27FC236}">
                  <a16:creationId xmlns:a16="http://schemas.microsoft.com/office/drawing/2014/main" id="{505CC7D6-6D6F-4AC5-9738-2B4D5E2D4F6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7"/>
            </a:graphicData>
          </a:graphic>
        </xdr:graphicFrame>
      </mc:Choice>
      <mc:Fallback>
        <xdr:sp macro="" textlink="">
          <xdr:nvSpPr>
            <xdr:cNvPr id="0" name=""/>
            <xdr:cNvSpPr>
              <a:spLocks noTextEdit="1"/>
            </xdr:cNvSpPr>
          </xdr:nvSpPr>
          <xdr:spPr>
            <a:xfrm>
              <a:off x="7429500" y="2978150"/>
              <a:ext cx="2171700" cy="2616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203200</xdr:colOff>
      <xdr:row>11</xdr:row>
      <xdr:rowOff>12700</xdr:rowOff>
    </xdr:from>
    <xdr:to>
      <xdr:col>12</xdr:col>
      <xdr:colOff>304800</xdr:colOff>
      <xdr:row>18</xdr:row>
      <xdr:rowOff>177800</xdr:rowOff>
    </xdr:to>
    <xdr:graphicFrame macro="">
      <xdr:nvGraphicFramePr>
        <xdr:cNvPr id="89" name="Chart 88">
          <a:extLst>
            <a:ext uri="{FF2B5EF4-FFF2-40B4-BE49-F238E27FC236}">
              <a16:creationId xmlns:a16="http://schemas.microsoft.com/office/drawing/2014/main" id="{603AF866-6584-4281-9028-1E53EA527B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10</xdr:col>
      <xdr:colOff>222250</xdr:colOff>
      <xdr:row>21</xdr:row>
      <xdr:rowOff>25400</xdr:rowOff>
    </xdr:from>
    <xdr:to>
      <xdr:col>12</xdr:col>
      <xdr:colOff>285750</xdr:colOff>
      <xdr:row>30</xdr:row>
      <xdr:rowOff>31750</xdr:rowOff>
    </xdr:to>
    <xdr:graphicFrame macro="">
      <xdr:nvGraphicFramePr>
        <xdr:cNvPr id="90" name="Chart 89">
          <a:extLst>
            <a:ext uri="{FF2B5EF4-FFF2-40B4-BE49-F238E27FC236}">
              <a16:creationId xmlns:a16="http://schemas.microsoft.com/office/drawing/2014/main" id="{5FBF6DE3-9E49-43AE-B3D5-52A7037E71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7</xdr:col>
      <xdr:colOff>98425</xdr:colOff>
      <xdr:row>11</xdr:row>
      <xdr:rowOff>25401</xdr:rowOff>
    </xdr:from>
    <xdr:to>
      <xdr:col>10</xdr:col>
      <xdr:colOff>57150</xdr:colOff>
      <xdr:row>19</xdr:row>
      <xdr:rowOff>38101</xdr:rowOff>
    </xdr:to>
    <xdr:graphicFrame macro="">
      <xdr:nvGraphicFramePr>
        <xdr:cNvPr id="95" name="Chart 94">
          <a:extLst>
            <a:ext uri="{FF2B5EF4-FFF2-40B4-BE49-F238E27FC236}">
              <a16:creationId xmlns:a16="http://schemas.microsoft.com/office/drawing/2014/main" id="{C1EB1518-96D8-4C67-91E0-28A6372B93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mc:AlternateContent xmlns:mc="http://schemas.openxmlformats.org/markup-compatibility/2006">
    <mc:Choice xmlns:a14="http://schemas.microsoft.com/office/drawing/2010/main" Requires="a14">
      <xdr:twoCellAnchor editAs="oneCell">
        <xdr:from>
          <xdr:col>6</xdr:col>
          <xdr:colOff>552450</xdr:colOff>
          <xdr:row>11</xdr:row>
          <xdr:rowOff>19050</xdr:rowOff>
        </xdr:from>
        <xdr:to>
          <xdr:col>7</xdr:col>
          <xdr:colOff>146050</xdr:colOff>
          <xdr:row>19</xdr:row>
          <xdr:rowOff>19050</xdr:rowOff>
        </xdr:to>
        <xdr:sp macro="" textlink="">
          <xdr:nvSpPr>
            <xdr:cNvPr id="2052" name="Scroll Bar 4" hidden="1">
              <a:extLst>
                <a:ext uri="{63B3BB69-23CF-44E3-9099-C40C66FF867C}">
                  <a14:compatExt spid="_x0000_s2052"/>
                </a:ext>
                <a:ext uri="{FF2B5EF4-FFF2-40B4-BE49-F238E27FC236}">
                  <a16:creationId xmlns:a16="http://schemas.microsoft.com/office/drawing/2014/main" id="{6885412F-1E6D-41BD-B78B-1BDB7A52BC5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14</xdr:col>
      <xdr:colOff>368300</xdr:colOff>
      <xdr:row>0</xdr:row>
      <xdr:rowOff>80594</xdr:rowOff>
    </xdr:from>
    <xdr:to>
      <xdr:col>16</xdr:col>
      <xdr:colOff>177800</xdr:colOff>
      <xdr:row>3</xdr:row>
      <xdr:rowOff>114299</xdr:rowOff>
    </xdr:to>
    <xdr:sp macro="" textlink="">
      <xdr:nvSpPr>
        <xdr:cNvPr id="100" name="Plaque 99">
          <a:extLst>
            <a:ext uri="{FF2B5EF4-FFF2-40B4-BE49-F238E27FC236}">
              <a16:creationId xmlns:a16="http://schemas.microsoft.com/office/drawing/2014/main" id="{5BF91B22-D9C4-4F78-94C8-E6B98D9E177C}"/>
            </a:ext>
          </a:extLst>
        </xdr:cNvPr>
        <xdr:cNvSpPr/>
      </xdr:nvSpPr>
      <xdr:spPr>
        <a:xfrm>
          <a:off x="8515350" y="80594"/>
          <a:ext cx="1028700" cy="586155"/>
        </a:xfrm>
        <a:prstGeom prst="plaque">
          <a:avLst/>
        </a:prstGeom>
        <a:solidFill>
          <a:schemeClr val="accent6"/>
        </a:solidFill>
        <a:ln>
          <a:solidFill>
            <a:schemeClr val="accent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editAs="oneCell">
    <xdr:from>
      <xdr:col>14</xdr:col>
      <xdr:colOff>450850</xdr:colOff>
      <xdr:row>0</xdr:row>
      <xdr:rowOff>133350</xdr:rowOff>
    </xdr:from>
    <xdr:to>
      <xdr:col>16</xdr:col>
      <xdr:colOff>107950</xdr:colOff>
      <xdr:row>2</xdr:row>
      <xdr:rowOff>5830</xdr:rowOff>
    </xdr:to>
    <xdr:pic>
      <xdr:nvPicPr>
        <xdr:cNvPr id="101" name="Graphic 4" descr="Statistics">
          <a:extLst>
            <a:ext uri="{FF2B5EF4-FFF2-40B4-BE49-F238E27FC236}">
              <a16:creationId xmlns:a16="http://schemas.microsoft.com/office/drawing/2014/main" id="{0E44262E-9670-43EA-81D6-B9FF3D600A1B}"/>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8597900" y="133350"/>
          <a:ext cx="876300" cy="240780"/>
        </a:xfrm>
        <a:prstGeom prst="rect">
          <a:avLst/>
        </a:prstGeom>
      </xdr:spPr>
    </xdr:pic>
    <xdr:clientData/>
  </xdr:twoCellAnchor>
  <xdr:twoCellAnchor>
    <xdr:from>
      <xdr:col>14</xdr:col>
      <xdr:colOff>570246</xdr:colOff>
      <xdr:row>1</xdr:row>
      <xdr:rowOff>171450</xdr:rowOff>
    </xdr:from>
    <xdr:to>
      <xdr:col>16</xdr:col>
      <xdr:colOff>114300</xdr:colOff>
      <xdr:row>3</xdr:row>
      <xdr:rowOff>82550</xdr:rowOff>
    </xdr:to>
    <xdr:sp macro="" textlink="">
      <xdr:nvSpPr>
        <xdr:cNvPr id="102" name="Frame 101">
          <a:extLst>
            <a:ext uri="{FF2B5EF4-FFF2-40B4-BE49-F238E27FC236}">
              <a16:creationId xmlns:a16="http://schemas.microsoft.com/office/drawing/2014/main" id="{8EBCD0E7-0464-46BC-971D-E3730AB0FC04}"/>
            </a:ext>
          </a:extLst>
        </xdr:cNvPr>
        <xdr:cNvSpPr/>
      </xdr:nvSpPr>
      <xdr:spPr>
        <a:xfrm>
          <a:off x="8717296" y="355600"/>
          <a:ext cx="763254" cy="279400"/>
        </a:xfrm>
        <a:prstGeom prst="frame">
          <a:avLst/>
        </a:prstGeom>
        <a:ln>
          <a:solidFill>
            <a:schemeClr val="accent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clientData/>
  </xdr:twoCellAnchor>
  <xdr:twoCellAnchor>
    <xdr:from>
      <xdr:col>14</xdr:col>
      <xdr:colOff>603251</xdr:colOff>
      <xdr:row>2</xdr:row>
      <xdr:rowOff>25400</xdr:rowOff>
    </xdr:from>
    <xdr:to>
      <xdr:col>16</xdr:col>
      <xdr:colOff>63501</xdr:colOff>
      <xdr:row>3</xdr:row>
      <xdr:rowOff>50800</xdr:rowOff>
    </xdr:to>
    <xdr:sp macro="" textlink="">
      <xdr:nvSpPr>
        <xdr:cNvPr id="103" name="TextBox 8">
          <a:extLst>
            <a:ext uri="{FF2B5EF4-FFF2-40B4-BE49-F238E27FC236}">
              <a16:creationId xmlns:a16="http://schemas.microsoft.com/office/drawing/2014/main" id="{DB14F8E5-4D12-43A3-B6A6-399FEE1B35E2}"/>
            </a:ext>
          </a:extLst>
        </xdr:cNvPr>
        <xdr:cNvSpPr txBox="1"/>
      </xdr:nvSpPr>
      <xdr:spPr>
        <a:xfrm>
          <a:off x="8750301" y="393700"/>
          <a:ext cx="679450" cy="209550"/>
        </a:xfrm>
        <a:prstGeom prst="rect">
          <a:avLst/>
        </a:prstGeom>
        <a:solidFill>
          <a:schemeClr val="accent6">
            <a:lumMod val="20000"/>
            <a:lumOff val="80000"/>
          </a:schemeClr>
        </a:solidFill>
        <a:ln>
          <a:solidFill>
            <a:schemeClr val="accent1"/>
          </a:solidFill>
          <a:prstDash val="sysDot"/>
        </a:ln>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solidFill>
                <a:schemeClr val="bg1"/>
              </a:solidFill>
              <a:latin typeface="Bodoni MT Condensed" panose="02070606080606020203" pitchFamily="18" charset="0"/>
            </a:rPr>
            <a:t>BARTLEY</a:t>
          </a:r>
        </a:p>
      </xdr:txBody>
    </xdr:sp>
    <xdr:clientData/>
  </xdr:twoCellAnchor>
  <xdr:oneCellAnchor>
    <xdr:from>
      <xdr:col>4</xdr:col>
      <xdr:colOff>139700</xdr:colOff>
      <xdr:row>9</xdr:row>
      <xdr:rowOff>44450</xdr:rowOff>
    </xdr:from>
    <xdr:ext cx="520700" cy="139700"/>
    <xdr:sp macro="" textlink="">
      <xdr:nvSpPr>
        <xdr:cNvPr id="104" name="TextBox 103">
          <a:extLst>
            <a:ext uri="{FF2B5EF4-FFF2-40B4-BE49-F238E27FC236}">
              <a16:creationId xmlns:a16="http://schemas.microsoft.com/office/drawing/2014/main" id="{9DB11406-5579-43CD-B180-4ADF17CBE472}"/>
            </a:ext>
          </a:extLst>
        </xdr:cNvPr>
        <xdr:cNvSpPr txBox="1"/>
      </xdr:nvSpPr>
      <xdr:spPr>
        <a:xfrm>
          <a:off x="2457450" y="1701800"/>
          <a:ext cx="520700" cy="139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800">
              <a:solidFill>
                <a:schemeClr val="tx1"/>
              </a:solidFill>
              <a:effectLst/>
              <a:latin typeface="+mn-lt"/>
              <a:ea typeface="+mn-ea"/>
              <a:cs typeface="+mn-cs"/>
            </a:rPr>
            <a:t>PROFIT</a:t>
          </a:r>
          <a:endParaRPr lang="en-US" sz="800">
            <a:effectLst/>
          </a:endParaRPr>
        </a:p>
        <a:p>
          <a:endParaRPr lang="en-US" sz="800"/>
        </a:p>
      </xdr:txBody>
    </xdr:sp>
    <xdr:clientData/>
  </xdr:oneCellAnchor>
  <xdr:oneCellAnchor>
    <xdr:from>
      <xdr:col>4</xdr:col>
      <xdr:colOff>590550</xdr:colOff>
      <xdr:row>9</xdr:row>
      <xdr:rowOff>44450</xdr:rowOff>
    </xdr:from>
    <xdr:ext cx="584200" cy="139700"/>
    <xdr:sp macro="" textlink="">
      <xdr:nvSpPr>
        <xdr:cNvPr id="105" name="TextBox 104">
          <a:extLst>
            <a:ext uri="{FF2B5EF4-FFF2-40B4-BE49-F238E27FC236}">
              <a16:creationId xmlns:a16="http://schemas.microsoft.com/office/drawing/2014/main" id="{6B4360CB-19D7-4F3B-AC83-EF8F5D061206}"/>
            </a:ext>
          </a:extLst>
        </xdr:cNvPr>
        <xdr:cNvSpPr txBox="1"/>
      </xdr:nvSpPr>
      <xdr:spPr>
        <a:xfrm>
          <a:off x="2908300" y="1701800"/>
          <a:ext cx="584200" cy="139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800">
              <a:solidFill>
                <a:schemeClr val="tx1"/>
              </a:solidFill>
              <a:effectLst/>
              <a:latin typeface="+mn-lt"/>
              <a:ea typeface="+mn-ea"/>
              <a:cs typeface="+mn-cs"/>
            </a:rPr>
            <a:t>PROFIT%</a:t>
          </a:r>
          <a:endParaRPr lang="en-US" sz="800">
            <a:effectLst/>
          </a:endParaRPr>
        </a:p>
        <a:p>
          <a:endParaRPr lang="en-US" sz="800"/>
        </a:p>
      </xdr:txBody>
    </xdr:sp>
    <xdr:clientData/>
  </xdr:oneCellAnchor>
  <xdr:oneCellAnchor>
    <xdr:from>
      <xdr:col>3</xdr:col>
      <xdr:colOff>381000</xdr:colOff>
      <xdr:row>9</xdr:row>
      <xdr:rowOff>31750</xdr:rowOff>
    </xdr:from>
    <xdr:ext cx="419100" cy="177800"/>
    <xdr:sp macro="" textlink="">
      <xdr:nvSpPr>
        <xdr:cNvPr id="106" name="TextBox 105">
          <a:extLst>
            <a:ext uri="{FF2B5EF4-FFF2-40B4-BE49-F238E27FC236}">
              <a16:creationId xmlns:a16="http://schemas.microsoft.com/office/drawing/2014/main" id="{9D89F1D5-8D55-462D-980D-595873FE8389}"/>
            </a:ext>
          </a:extLst>
        </xdr:cNvPr>
        <xdr:cNvSpPr txBox="1"/>
      </xdr:nvSpPr>
      <xdr:spPr>
        <a:xfrm>
          <a:off x="2089150" y="1689100"/>
          <a:ext cx="419100" cy="177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800">
              <a:solidFill>
                <a:schemeClr val="tx1"/>
              </a:solidFill>
              <a:effectLst/>
              <a:latin typeface="+mn-lt"/>
              <a:ea typeface="+mn-ea"/>
              <a:cs typeface="+mn-cs"/>
            </a:rPr>
            <a:t>SALE</a:t>
          </a:r>
          <a:endParaRPr lang="en-US" sz="800">
            <a:effectLst/>
          </a:endParaRPr>
        </a:p>
        <a:p>
          <a:endParaRPr lang="en-US" sz="8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44.386725115743" createdVersion="6" refreshedVersion="6" minRefreshableVersion="3" recordCount="527" xr:uid="{470A9C5D-AF1F-48FC-94EC-0EE1920B08D1}">
  <cacheSource type="worksheet">
    <worksheetSource name="InputData"/>
  </cacheSource>
  <cacheFields count="16">
    <cacheField name="DATE" numFmtId="14">
      <sharedItems containsSemiMixedTypes="0" containsNonDate="0" containsDate="1" containsString="0" minDate="2021-01-01T00:00:00" maxDate="2023-01-01T00:00:00"/>
    </cacheField>
    <cacheField name="PRODUCT ID" numFmtId="0">
      <sharedItems count="44">
        <s v="P0024"/>
        <s v="P0038"/>
        <s v="P0013"/>
        <s v="P0004"/>
        <s v="P0035"/>
        <s v="P0031"/>
        <s v="P0003"/>
        <s v="P0025"/>
        <s v="P0037"/>
        <s v="P0014"/>
        <s v="P0042"/>
        <s v="P0044"/>
        <s v="P0023"/>
        <s v="P0034"/>
        <s v="P0020"/>
        <s v="P0006"/>
        <s v="P0001"/>
        <s v="P0040"/>
        <s v="P0032"/>
        <s v="P0029"/>
        <s v="P0010"/>
        <s v="P0016"/>
        <s v="P0022"/>
        <s v="P0043"/>
        <s v="P0005"/>
        <s v="P0008"/>
        <s v="P0027"/>
        <s v="P0015"/>
        <s v="P0030"/>
        <s v="P0002"/>
        <s v="P0018"/>
        <s v="P0011"/>
        <s v="P0021"/>
        <s v="P0028"/>
        <s v="P0039"/>
        <s v="P0012"/>
        <s v="P0007"/>
        <s v="P0009"/>
        <s v="P0033"/>
        <s v="P0017"/>
        <s v="P0019"/>
        <s v="P0041"/>
        <s v="P0026"/>
        <s v="P0036"/>
      </sharedItems>
    </cacheField>
    <cacheField name="QUANTITY" numFmtId="0">
      <sharedItems containsSemiMixedTypes="0" containsString="0" containsNumber="1" containsInteger="1" minValue="1" maxValue="15" count="15">
        <n v="9"/>
        <n v="15"/>
        <n v="6"/>
        <n v="5"/>
        <n v="12"/>
        <n v="1"/>
        <n v="8"/>
        <n v="4"/>
        <n v="3"/>
        <n v="10"/>
        <n v="13"/>
        <n v="7"/>
        <n v="14"/>
        <n v="2"/>
        <n v="11"/>
      </sharedItems>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0">
      <sharedItems containsSemiMixedTypes="0" containsString="0" containsNumber="1" containsInteger="1" minValue="5" maxValue="150"/>
    </cacheField>
    <cacheField name="SELLING PRICE" numFmtId="0">
      <sharedItems containsSemiMixedTypes="0" containsString="0" containsNumber="1" minValue="6.7" maxValue="210"/>
    </cacheField>
    <cacheField name="TOTAL BUYING" numFmtId="0">
      <sharedItems containsSemiMixedTypes="0" containsString="0" containsNumber="1" containsInteger="1" minValue="5" maxValue="2250"/>
    </cacheField>
    <cacheField name="TOTAL SELLING" numFmtId="0">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uary"/>
        <s v="February"/>
        <s v="March"/>
        <s v="April"/>
        <s v="May"/>
        <s v="June"/>
        <s v="July"/>
        <s v="August"/>
        <s v="September"/>
        <s v="October"/>
        <s v="November"/>
        <s v="December"/>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9269597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1-01-01T00:00:00"/>
    <x v="0"/>
    <x v="0"/>
    <x v="0"/>
    <x v="0"/>
    <n v="0"/>
    <x v="0"/>
    <x v="0"/>
    <x v="0"/>
    <n v="144"/>
    <n v="156.96"/>
    <n v="1296"/>
    <n v="1412.64"/>
    <x v="0"/>
    <x v="0"/>
    <x v="0"/>
  </r>
  <r>
    <d v="2021-01-02T00:00:00"/>
    <x v="1"/>
    <x v="1"/>
    <x v="1"/>
    <x v="1"/>
    <n v="0"/>
    <x v="1"/>
    <x v="1"/>
    <x v="1"/>
    <n v="72"/>
    <n v="79.92"/>
    <n v="1080"/>
    <n v="1198.8"/>
    <x v="1"/>
    <x v="0"/>
    <x v="0"/>
  </r>
  <r>
    <d v="2021-01-02T00:00:00"/>
    <x v="2"/>
    <x v="2"/>
    <x v="2"/>
    <x v="1"/>
    <n v="0"/>
    <x v="2"/>
    <x v="2"/>
    <x v="1"/>
    <n v="112"/>
    <n v="122.08"/>
    <n v="672"/>
    <n v="732.48"/>
    <x v="1"/>
    <x v="0"/>
    <x v="0"/>
  </r>
  <r>
    <d v="2021-01-03T00:00:00"/>
    <x v="3"/>
    <x v="3"/>
    <x v="2"/>
    <x v="0"/>
    <n v="0"/>
    <x v="3"/>
    <x v="3"/>
    <x v="2"/>
    <n v="44"/>
    <n v="48.84"/>
    <n v="220"/>
    <n v="244.20000000000002"/>
    <x v="2"/>
    <x v="0"/>
    <x v="0"/>
  </r>
  <r>
    <d v="2021-01-04T00:00:00"/>
    <x v="4"/>
    <x v="4"/>
    <x v="1"/>
    <x v="0"/>
    <n v="0"/>
    <x v="4"/>
    <x v="4"/>
    <x v="3"/>
    <n v="5"/>
    <n v="6.7"/>
    <n v="60"/>
    <n v="80.400000000000006"/>
    <x v="3"/>
    <x v="0"/>
    <x v="0"/>
  </r>
  <r>
    <d v="2021-01-09T00:00:00"/>
    <x v="5"/>
    <x v="5"/>
    <x v="2"/>
    <x v="1"/>
    <n v="0"/>
    <x v="5"/>
    <x v="4"/>
    <x v="1"/>
    <n v="93"/>
    <n v="104.16"/>
    <n v="93"/>
    <n v="104.16"/>
    <x v="4"/>
    <x v="0"/>
    <x v="0"/>
  </r>
  <r>
    <d v="2021-01-09T00:00:00"/>
    <x v="6"/>
    <x v="6"/>
    <x v="2"/>
    <x v="1"/>
    <n v="0"/>
    <x v="6"/>
    <x v="3"/>
    <x v="1"/>
    <n v="71"/>
    <n v="80.94"/>
    <n v="568"/>
    <n v="647.52"/>
    <x v="4"/>
    <x v="0"/>
    <x v="0"/>
  </r>
  <r>
    <d v="2021-01-09T00:00:00"/>
    <x v="7"/>
    <x v="7"/>
    <x v="2"/>
    <x v="0"/>
    <n v="0"/>
    <x v="7"/>
    <x v="0"/>
    <x v="3"/>
    <n v="7"/>
    <n v="8.33"/>
    <n v="28"/>
    <n v="33.32"/>
    <x v="4"/>
    <x v="0"/>
    <x v="0"/>
  </r>
  <r>
    <d v="2021-01-11T00:00:00"/>
    <x v="8"/>
    <x v="8"/>
    <x v="2"/>
    <x v="1"/>
    <n v="0"/>
    <x v="8"/>
    <x v="1"/>
    <x v="1"/>
    <n v="67"/>
    <n v="85.76"/>
    <n v="201"/>
    <n v="257.28000000000003"/>
    <x v="5"/>
    <x v="0"/>
    <x v="0"/>
  </r>
  <r>
    <d v="2021-01-11T00:00:00"/>
    <x v="9"/>
    <x v="7"/>
    <x v="0"/>
    <x v="0"/>
    <n v="0"/>
    <x v="9"/>
    <x v="2"/>
    <x v="1"/>
    <n v="112"/>
    <n v="146.72"/>
    <n v="448"/>
    <n v="586.88"/>
    <x v="5"/>
    <x v="0"/>
    <x v="0"/>
  </r>
  <r>
    <d v="2021-01-11T00:00:00"/>
    <x v="10"/>
    <x v="7"/>
    <x v="2"/>
    <x v="0"/>
    <n v="0"/>
    <x v="10"/>
    <x v="1"/>
    <x v="0"/>
    <n v="120"/>
    <n v="162"/>
    <n v="480"/>
    <n v="648"/>
    <x v="5"/>
    <x v="0"/>
    <x v="0"/>
  </r>
  <r>
    <d v="2021-01-12T00:00:00"/>
    <x v="10"/>
    <x v="9"/>
    <x v="1"/>
    <x v="1"/>
    <n v="0"/>
    <x v="10"/>
    <x v="1"/>
    <x v="0"/>
    <n v="120"/>
    <n v="162"/>
    <n v="1200"/>
    <n v="1620"/>
    <x v="6"/>
    <x v="0"/>
    <x v="0"/>
  </r>
  <r>
    <d v="2021-01-18T00:00:00"/>
    <x v="11"/>
    <x v="10"/>
    <x v="2"/>
    <x v="0"/>
    <n v="0"/>
    <x v="11"/>
    <x v="1"/>
    <x v="1"/>
    <n v="76"/>
    <n v="82.08"/>
    <n v="988"/>
    <n v="1067.04"/>
    <x v="7"/>
    <x v="0"/>
    <x v="0"/>
  </r>
  <r>
    <d v="2021-01-18T00:00:00"/>
    <x v="12"/>
    <x v="8"/>
    <x v="1"/>
    <x v="1"/>
    <n v="0"/>
    <x v="12"/>
    <x v="0"/>
    <x v="0"/>
    <n v="141"/>
    <n v="149.46"/>
    <n v="423"/>
    <n v="448.38"/>
    <x v="7"/>
    <x v="0"/>
    <x v="0"/>
  </r>
  <r>
    <d v="2021-01-19T00:00:00"/>
    <x v="4"/>
    <x v="2"/>
    <x v="2"/>
    <x v="1"/>
    <n v="0"/>
    <x v="4"/>
    <x v="4"/>
    <x v="3"/>
    <n v="5"/>
    <n v="6.7"/>
    <n v="30"/>
    <n v="40.200000000000003"/>
    <x v="8"/>
    <x v="0"/>
    <x v="0"/>
  </r>
  <r>
    <d v="2021-01-20T00:00:00"/>
    <x v="13"/>
    <x v="7"/>
    <x v="2"/>
    <x v="1"/>
    <n v="0"/>
    <x v="13"/>
    <x v="4"/>
    <x v="2"/>
    <n v="55"/>
    <n v="58.3"/>
    <n v="220"/>
    <n v="233.2"/>
    <x v="9"/>
    <x v="0"/>
    <x v="0"/>
  </r>
  <r>
    <d v="2021-01-20T00:00:00"/>
    <x v="14"/>
    <x v="7"/>
    <x v="2"/>
    <x v="1"/>
    <n v="0"/>
    <x v="14"/>
    <x v="0"/>
    <x v="2"/>
    <n v="61"/>
    <n v="76.25"/>
    <n v="244"/>
    <n v="305"/>
    <x v="9"/>
    <x v="0"/>
    <x v="0"/>
  </r>
  <r>
    <d v="2021-01-21T00:00:00"/>
    <x v="3"/>
    <x v="1"/>
    <x v="0"/>
    <x v="1"/>
    <n v="0"/>
    <x v="3"/>
    <x v="3"/>
    <x v="2"/>
    <n v="44"/>
    <n v="48.84"/>
    <n v="660"/>
    <n v="732.6"/>
    <x v="10"/>
    <x v="0"/>
    <x v="0"/>
  </r>
  <r>
    <d v="2021-01-21T00:00:00"/>
    <x v="6"/>
    <x v="0"/>
    <x v="2"/>
    <x v="0"/>
    <n v="0"/>
    <x v="6"/>
    <x v="3"/>
    <x v="1"/>
    <n v="71"/>
    <n v="80.94"/>
    <n v="639"/>
    <n v="728.46"/>
    <x v="10"/>
    <x v="0"/>
    <x v="0"/>
  </r>
  <r>
    <d v="2021-01-21T00:00:00"/>
    <x v="10"/>
    <x v="2"/>
    <x v="2"/>
    <x v="0"/>
    <n v="0"/>
    <x v="10"/>
    <x v="1"/>
    <x v="0"/>
    <n v="120"/>
    <n v="162"/>
    <n v="720"/>
    <n v="972"/>
    <x v="10"/>
    <x v="0"/>
    <x v="0"/>
  </r>
  <r>
    <d v="2021-01-25T00:00:00"/>
    <x v="13"/>
    <x v="2"/>
    <x v="2"/>
    <x v="1"/>
    <n v="0"/>
    <x v="13"/>
    <x v="4"/>
    <x v="2"/>
    <n v="55"/>
    <n v="58.3"/>
    <n v="330"/>
    <n v="349.79999999999995"/>
    <x v="11"/>
    <x v="0"/>
    <x v="0"/>
  </r>
  <r>
    <d v="2021-01-25T00:00:00"/>
    <x v="4"/>
    <x v="11"/>
    <x v="2"/>
    <x v="0"/>
    <n v="0"/>
    <x v="4"/>
    <x v="4"/>
    <x v="3"/>
    <n v="5"/>
    <n v="6.7"/>
    <n v="35"/>
    <n v="46.9"/>
    <x v="11"/>
    <x v="0"/>
    <x v="0"/>
  </r>
  <r>
    <d v="2021-01-25T00:00:00"/>
    <x v="5"/>
    <x v="12"/>
    <x v="2"/>
    <x v="0"/>
    <n v="0"/>
    <x v="5"/>
    <x v="4"/>
    <x v="1"/>
    <n v="93"/>
    <n v="104.16"/>
    <n v="1302"/>
    <n v="1458.24"/>
    <x v="11"/>
    <x v="0"/>
    <x v="0"/>
  </r>
  <r>
    <d v="2021-01-26T00:00:00"/>
    <x v="11"/>
    <x v="0"/>
    <x v="0"/>
    <x v="1"/>
    <n v="0"/>
    <x v="11"/>
    <x v="1"/>
    <x v="1"/>
    <n v="76"/>
    <n v="82.08"/>
    <n v="684"/>
    <n v="738.72"/>
    <x v="12"/>
    <x v="0"/>
    <x v="0"/>
  </r>
  <r>
    <d v="2021-01-26T00:00:00"/>
    <x v="15"/>
    <x v="11"/>
    <x v="1"/>
    <x v="1"/>
    <n v="0"/>
    <x v="15"/>
    <x v="3"/>
    <x v="1"/>
    <n v="75"/>
    <n v="85.5"/>
    <n v="525"/>
    <n v="598.5"/>
    <x v="12"/>
    <x v="0"/>
    <x v="0"/>
  </r>
  <r>
    <d v="2021-01-26T00:00:00"/>
    <x v="16"/>
    <x v="11"/>
    <x v="1"/>
    <x v="0"/>
    <n v="0"/>
    <x v="16"/>
    <x v="3"/>
    <x v="1"/>
    <n v="98"/>
    <n v="103.88"/>
    <n v="686"/>
    <n v="727.16"/>
    <x v="12"/>
    <x v="0"/>
    <x v="0"/>
  </r>
  <r>
    <d v="2021-01-27T00:00:00"/>
    <x v="17"/>
    <x v="11"/>
    <x v="0"/>
    <x v="0"/>
    <n v="0"/>
    <x v="17"/>
    <x v="1"/>
    <x v="1"/>
    <n v="90"/>
    <n v="115.2"/>
    <n v="630"/>
    <n v="806.4"/>
    <x v="13"/>
    <x v="0"/>
    <x v="0"/>
  </r>
  <r>
    <d v="2021-01-27T00:00:00"/>
    <x v="18"/>
    <x v="8"/>
    <x v="0"/>
    <x v="0"/>
    <n v="0"/>
    <x v="18"/>
    <x v="4"/>
    <x v="1"/>
    <n v="89"/>
    <n v="117.48"/>
    <n v="267"/>
    <n v="352.44"/>
    <x v="13"/>
    <x v="0"/>
    <x v="0"/>
  </r>
  <r>
    <d v="2021-01-28T00:00:00"/>
    <x v="3"/>
    <x v="9"/>
    <x v="1"/>
    <x v="1"/>
    <n v="0"/>
    <x v="3"/>
    <x v="3"/>
    <x v="2"/>
    <n v="44"/>
    <n v="48.84"/>
    <n v="440"/>
    <n v="488.40000000000003"/>
    <x v="14"/>
    <x v="0"/>
    <x v="0"/>
  </r>
  <r>
    <d v="2021-01-28T00:00:00"/>
    <x v="19"/>
    <x v="13"/>
    <x v="2"/>
    <x v="1"/>
    <n v="0"/>
    <x v="19"/>
    <x v="4"/>
    <x v="2"/>
    <n v="47"/>
    <n v="53.11"/>
    <n v="94"/>
    <n v="106.22"/>
    <x v="14"/>
    <x v="0"/>
    <x v="0"/>
  </r>
  <r>
    <d v="2021-02-02T00:00:00"/>
    <x v="20"/>
    <x v="11"/>
    <x v="1"/>
    <x v="0"/>
    <n v="0"/>
    <x v="20"/>
    <x v="2"/>
    <x v="0"/>
    <n v="148"/>
    <n v="164.28"/>
    <n v="1036"/>
    <n v="1149.96"/>
    <x v="1"/>
    <x v="1"/>
    <x v="0"/>
  </r>
  <r>
    <d v="2021-02-03T00:00:00"/>
    <x v="21"/>
    <x v="10"/>
    <x v="2"/>
    <x v="0"/>
    <n v="0"/>
    <x v="21"/>
    <x v="2"/>
    <x v="3"/>
    <n v="13"/>
    <n v="16.64"/>
    <n v="169"/>
    <n v="216.32"/>
    <x v="2"/>
    <x v="1"/>
    <x v="0"/>
  </r>
  <r>
    <d v="2021-02-03T00:00:00"/>
    <x v="22"/>
    <x v="13"/>
    <x v="0"/>
    <x v="1"/>
    <n v="0"/>
    <x v="22"/>
    <x v="0"/>
    <x v="0"/>
    <n v="121"/>
    <n v="141.57"/>
    <n v="242"/>
    <n v="283.14"/>
    <x v="2"/>
    <x v="1"/>
    <x v="0"/>
  </r>
  <r>
    <d v="2021-02-04T00:00:00"/>
    <x v="8"/>
    <x v="7"/>
    <x v="1"/>
    <x v="0"/>
    <n v="0"/>
    <x v="8"/>
    <x v="1"/>
    <x v="1"/>
    <n v="67"/>
    <n v="85.76"/>
    <n v="268"/>
    <n v="343.04"/>
    <x v="3"/>
    <x v="1"/>
    <x v="0"/>
  </r>
  <r>
    <d v="2021-02-05T00:00:00"/>
    <x v="23"/>
    <x v="11"/>
    <x v="1"/>
    <x v="1"/>
    <n v="0"/>
    <x v="23"/>
    <x v="1"/>
    <x v="1"/>
    <n v="67"/>
    <n v="83.08"/>
    <n v="469"/>
    <n v="581.55999999999995"/>
    <x v="15"/>
    <x v="1"/>
    <x v="0"/>
  </r>
  <r>
    <d v="2021-02-05T00:00:00"/>
    <x v="24"/>
    <x v="5"/>
    <x v="2"/>
    <x v="1"/>
    <n v="0"/>
    <x v="24"/>
    <x v="3"/>
    <x v="0"/>
    <n v="133"/>
    <n v="155.61000000000001"/>
    <n v="133"/>
    <n v="155.61000000000001"/>
    <x v="15"/>
    <x v="1"/>
    <x v="0"/>
  </r>
  <r>
    <d v="2021-02-05T00:00:00"/>
    <x v="23"/>
    <x v="0"/>
    <x v="2"/>
    <x v="1"/>
    <n v="0"/>
    <x v="23"/>
    <x v="1"/>
    <x v="1"/>
    <n v="67"/>
    <n v="83.08"/>
    <n v="603"/>
    <n v="747.72"/>
    <x v="15"/>
    <x v="1"/>
    <x v="0"/>
  </r>
  <r>
    <d v="2021-02-06T00:00:00"/>
    <x v="4"/>
    <x v="5"/>
    <x v="2"/>
    <x v="1"/>
    <n v="0"/>
    <x v="4"/>
    <x v="4"/>
    <x v="3"/>
    <n v="5"/>
    <n v="6.7"/>
    <n v="5"/>
    <n v="6.7"/>
    <x v="16"/>
    <x v="1"/>
    <x v="0"/>
  </r>
  <r>
    <d v="2021-02-09T00:00:00"/>
    <x v="13"/>
    <x v="12"/>
    <x v="2"/>
    <x v="0"/>
    <n v="0"/>
    <x v="13"/>
    <x v="4"/>
    <x v="2"/>
    <n v="55"/>
    <n v="58.3"/>
    <n v="770"/>
    <n v="816.19999999999993"/>
    <x v="4"/>
    <x v="1"/>
    <x v="0"/>
  </r>
  <r>
    <d v="2021-02-12T00:00:00"/>
    <x v="25"/>
    <x v="11"/>
    <x v="2"/>
    <x v="1"/>
    <n v="0"/>
    <x v="25"/>
    <x v="3"/>
    <x v="1"/>
    <n v="83"/>
    <n v="94.62"/>
    <n v="581"/>
    <n v="662.34"/>
    <x v="6"/>
    <x v="1"/>
    <x v="0"/>
  </r>
  <r>
    <d v="2021-02-12T00:00:00"/>
    <x v="12"/>
    <x v="0"/>
    <x v="1"/>
    <x v="1"/>
    <n v="0"/>
    <x v="12"/>
    <x v="0"/>
    <x v="0"/>
    <n v="141"/>
    <n v="149.46"/>
    <n v="1269"/>
    <n v="1345.14"/>
    <x v="6"/>
    <x v="1"/>
    <x v="0"/>
  </r>
  <r>
    <d v="2021-02-15T00:00:00"/>
    <x v="26"/>
    <x v="7"/>
    <x v="2"/>
    <x v="0"/>
    <n v="0"/>
    <x v="26"/>
    <x v="4"/>
    <x v="2"/>
    <n v="48"/>
    <n v="57.120000000000005"/>
    <n v="192"/>
    <n v="228.48000000000002"/>
    <x v="17"/>
    <x v="1"/>
    <x v="0"/>
  </r>
  <r>
    <d v="2021-02-18T00:00:00"/>
    <x v="27"/>
    <x v="2"/>
    <x v="1"/>
    <x v="1"/>
    <n v="0"/>
    <x v="27"/>
    <x v="2"/>
    <x v="3"/>
    <n v="12"/>
    <n v="15.719999999999999"/>
    <n v="72"/>
    <n v="94.32"/>
    <x v="7"/>
    <x v="1"/>
    <x v="0"/>
  </r>
  <r>
    <d v="2021-02-20T00:00:00"/>
    <x v="28"/>
    <x v="14"/>
    <x v="1"/>
    <x v="1"/>
    <n v="0"/>
    <x v="28"/>
    <x v="4"/>
    <x v="0"/>
    <n v="148"/>
    <n v="201.28"/>
    <n v="1628"/>
    <n v="2214.08"/>
    <x v="9"/>
    <x v="1"/>
    <x v="0"/>
  </r>
  <r>
    <d v="2021-02-22T00:00:00"/>
    <x v="2"/>
    <x v="3"/>
    <x v="1"/>
    <x v="1"/>
    <n v="0"/>
    <x v="2"/>
    <x v="2"/>
    <x v="1"/>
    <n v="112"/>
    <n v="122.08"/>
    <n v="560"/>
    <n v="610.4"/>
    <x v="18"/>
    <x v="1"/>
    <x v="0"/>
  </r>
  <r>
    <d v="2021-02-23T00:00:00"/>
    <x v="7"/>
    <x v="8"/>
    <x v="2"/>
    <x v="1"/>
    <n v="0"/>
    <x v="7"/>
    <x v="0"/>
    <x v="3"/>
    <n v="7"/>
    <n v="8.33"/>
    <n v="21"/>
    <n v="24.990000000000002"/>
    <x v="19"/>
    <x v="1"/>
    <x v="0"/>
  </r>
  <r>
    <d v="2021-02-23T00:00:00"/>
    <x v="24"/>
    <x v="13"/>
    <x v="2"/>
    <x v="0"/>
    <n v="0"/>
    <x v="24"/>
    <x v="3"/>
    <x v="0"/>
    <n v="133"/>
    <n v="155.61000000000001"/>
    <n v="266"/>
    <n v="311.22000000000003"/>
    <x v="19"/>
    <x v="1"/>
    <x v="0"/>
  </r>
  <r>
    <d v="2021-02-25T00:00:00"/>
    <x v="29"/>
    <x v="7"/>
    <x v="0"/>
    <x v="0"/>
    <n v="0"/>
    <x v="29"/>
    <x v="3"/>
    <x v="1"/>
    <n v="105"/>
    <n v="142.80000000000001"/>
    <n v="420"/>
    <n v="571.20000000000005"/>
    <x v="11"/>
    <x v="1"/>
    <x v="0"/>
  </r>
  <r>
    <d v="2021-02-25T00:00:00"/>
    <x v="18"/>
    <x v="14"/>
    <x v="1"/>
    <x v="1"/>
    <n v="0"/>
    <x v="18"/>
    <x v="4"/>
    <x v="1"/>
    <n v="89"/>
    <n v="117.48"/>
    <n v="979"/>
    <n v="1292.28"/>
    <x v="11"/>
    <x v="1"/>
    <x v="0"/>
  </r>
  <r>
    <d v="2021-02-25T00:00:00"/>
    <x v="28"/>
    <x v="13"/>
    <x v="2"/>
    <x v="0"/>
    <n v="0"/>
    <x v="28"/>
    <x v="4"/>
    <x v="0"/>
    <n v="148"/>
    <n v="201.28"/>
    <n v="296"/>
    <n v="402.56"/>
    <x v="11"/>
    <x v="1"/>
    <x v="0"/>
  </r>
  <r>
    <d v="2021-02-27T00:00:00"/>
    <x v="30"/>
    <x v="14"/>
    <x v="0"/>
    <x v="0"/>
    <n v="0"/>
    <x v="30"/>
    <x v="2"/>
    <x v="3"/>
    <n v="37"/>
    <n v="49.21"/>
    <n v="407"/>
    <n v="541.31000000000006"/>
    <x v="13"/>
    <x v="1"/>
    <x v="0"/>
  </r>
  <r>
    <d v="2021-03-03T00:00:00"/>
    <x v="31"/>
    <x v="5"/>
    <x v="2"/>
    <x v="0"/>
    <n v="0"/>
    <x v="31"/>
    <x v="2"/>
    <x v="2"/>
    <n v="44"/>
    <n v="48.4"/>
    <n v="44"/>
    <n v="48.4"/>
    <x v="2"/>
    <x v="2"/>
    <x v="0"/>
  </r>
  <r>
    <d v="2021-03-07T00:00:00"/>
    <x v="32"/>
    <x v="0"/>
    <x v="2"/>
    <x v="1"/>
    <n v="0"/>
    <x v="32"/>
    <x v="0"/>
    <x v="0"/>
    <n v="126"/>
    <n v="162.54"/>
    <n v="1134"/>
    <n v="1462.86"/>
    <x v="20"/>
    <x v="2"/>
    <x v="0"/>
  </r>
  <r>
    <d v="2021-03-08T00:00:00"/>
    <x v="26"/>
    <x v="2"/>
    <x v="1"/>
    <x v="1"/>
    <n v="0"/>
    <x v="26"/>
    <x v="4"/>
    <x v="2"/>
    <n v="48"/>
    <n v="57.120000000000005"/>
    <n v="288"/>
    <n v="342.72"/>
    <x v="21"/>
    <x v="2"/>
    <x v="0"/>
  </r>
  <r>
    <d v="2021-03-08T00:00:00"/>
    <x v="11"/>
    <x v="0"/>
    <x v="1"/>
    <x v="0"/>
    <n v="0"/>
    <x v="11"/>
    <x v="1"/>
    <x v="1"/>
    <n v="76"/>
    <n v="82.08"/>
    <n v="684"/>
    <n v="738.72"/>
    <x v="21"/>
    <x v="2"/>
    <x v="0"/>
  </r>
  <r>
    <d v="2021-03-09T00:00:00"/>
    <x v="19"/>
    <x v="2"/>
    <x v="0"/>
    <x v="0"/>
    <n v="0"/>
    <x v="19"/>
    <x v="4"/>
    <x v="2"/>
    <n v="47"/>
    <n v="53.11"/>
    <n v="282"/>
    <n v="318.65999999999997"/>
    <x v="4"/>
    <x v="2"/>
    <x v="0"/>
  </r>
  <r>
    <d v="2021-03-11T00:00:00"/>
    <x v="7"/>
    <x v="14"/>
    <x v="2"/>
    <x v="1"/>
    <n v="0"/>
    <x v="7"/>
    <x v="0"/>
    <x v="3"/>
    <n v="7"/>
    <n v="8.33"/>
    <n v="77"/>
    <n v="91.63"/>
    <x v="5"/>
    <x v="2"/>
    <x v="0"/>
  </r>
  <r>
    <d v="2021-03-13T00:00:00"/>
    <x v="33"/>
    <x v="9"/>
    <x v="0"/>
    <x v="1"/>
    <n v="0"/>
    <x v="33"/>
    <x v="4"/>
    <x v="3"/>
    <n v="37"/>
    <n v="41.81"/>
    <n v="370"/>
    <n v="418.1"/>
    <x v="22"/>
    <x v="2"/>
    <x v="0"/>
  </r>
  <r>
    <d v="2021-03-15T00:00:00"/>
    <x v="34"/>
    <x v="14"/>
    <x v="1"/>
    <x v="1"/>
    <n v="0"/>
    <x v="34"/>
    <x v="1"/>
    <x v="3"/>
    <n v="37"/>
    <n v="42.55"/>
    <n v="407"/>
    <n v="468.04999999999995"/>
    <x v="17"/>
    <x v="2"/>
    <x v="0"/>
  </r>
  <r>
    <d v="2021-03-16T00:00:00"/>
    <x v="35"/>
    <x v="12"/>
    <x v="2"/>
    <x v="1"/>
    <n v="0"/>
    <x v="35"/>
    <x v="2"/>
    <x v="1"/>
    <n v="73"/>
    <n v="94.17"/>
    <n v="1022"/>
    <n v="1318.38"/>
    <x v="23"/>
    <x v="2"/>
    <x v="0"/>
  </r>
  <r>
    <d v="2021-03-18T00:00:00"/>
    <x v="10"/>
    <x v="6"/>
    <x v="0"/>
    <x v="1"/>
    <n v="0"/>
    <x v="10"/>
    <x v="1"/>
    <x v="0"/>
    <n v="120"/>
    <n v="162"/>
    <n v="960"/>
    <n v="1296"/>
    <x v="7"/>
    <x v="2"/>
    <x v="0"/>
  </r>
  <r>
    <d v="2021-03-19T00:00:00"/>
    <x v="33"/>
    <x v="0"/>
    <x v="1"/>
    <x v="1"/>
    <n v="0"/>
    <x v="33"/>
    <x v="4"/>
    <x v="3"/>
    <n v="37"/>
    <n v="41.81"/>
    <n v="333"/>
    <n v="376.29"/>
    <x v="8"/>
    <x v="2"/>
    <x v="0"/>
  </r>
  <r>
    <d v="2021-03-21T00:00:00"/>
    <x v="14"/>
    <x v="10"/>
    <x v="1"/>
    <x v="0"/>
    <n v="0"/>
    <x v="14"/>
    <x v="0"/>
    <x v="2"/>
    <n v="61"/>
    <n v="76.25"/>
    <n v="793"/>
    <n v="991.25"/>
    <x v="10"/>
    <x v="2"/>
    <x v="0"/>
  </r>
  <r>
    <d v="2021-03-21T00:00:00"/>
    <x v="34"/>
    <x v="11"/>
    <x v="2"/>
    <x v="0"/>
    <n v="0"/>
    <x v="34"/>
    <x v="1"/>
    <x v="3"/>
    <n v="37"/>
    <n v="42.55"/>
    <n v="259"/>
    <n v="297.84999999999997"/>
    <x v="10"/>
    <x v="2"/>
    <x v="0"/>
  </r>
  <r>
    <d v="2021-03-22T00:00:00"/>
    <x v="29"/>
    <x v="6"/>
    <x v="1"/>
    <x v="0"/>
    <n v="0"/>
    <x v="29"/>
    <x v="3"/>
    <x v="1"/>
    <n v="105"/>
    <n v="142.80000000000001"/>
    <n v="840"/>
    <n v="1142.4000000000001"/>
    <x v="18"/>
    <x v="2"/>
    <x v="0"/>
  </r>
  <r>
    <d v="2021-03-22T00:00:00"/>
    <x v="35"/>
    <x v="7"/>
    <x v="1"/>
    <x v="0"/>
    <n v="0"/>
    <x v="35"/>
    <x v="2"/>
    <x v="1"/>
    <n v="73"/>
    <n v="94.17"/>
    <n v="292"/>
    <n v="376.68"/>
    <x v="18"/>
    <x v="2"/>
    <x v="0"/>
  </r>
  <r>
    <d v="2021-03-25T00:00:00"/>
    <x v="0"/>
    <x v="12"/>
    <x v="1"/>
    <x v="1"/>
    <n v="0"/>
    <x v="0"/>
    <x v="0"/>
    <x v="0"/>
    <n v="144"/>
    <n v="156.96"/>
    <n v="2016"/>
    <n v="2197.44"/>
    <x v="11"/>
    <x v="2"/>
    <x v="0"/>
  </r>
  <r>
    <d v="2021-03-25T00:00:00"/>
    <x v="15"/>
    <x v="7"/>
    <x v="2"/>
    <x v="1"/>
    <n v="0"/>
    <x v="15"/>
    <x v="3"/>
    <x v="1"/>
    <n v="75"/>
    <n v="85.5"/>
    <n v="300"/>
    <n v="342"/>
    <x v="11"/>
    <x v="2"/>
    <x v="0"/>
  </r>
  <r>
    <d v="2021-03-25T00:00:00"/>
    <x v="19"/>
    <x v="6"/>
    <x v="2"/>
    <x v="1"/>
    <n v="0"/>
    <x v="19"/>
    <x v="4"/>
    <x v="2"/>
    <n v="47"/>
    <n v="53.11"/>
    <n v="376"/>
    <n v="424.88"/>
    <x v="11"/>
    <x v="2"/>
    <x v="0"/>
  </r>
  <r>
    <d v="2021-03-25T00:00:00"/>
    <x v="1"/>
    <x v="13"/>
    <x v="2"/>
    <x v="0"/>
    <n v="0"/>
    <x v="1"/>
    <x v="1"/>
    <x v="1"/>
    <n v="72"/>
    <n v="79.92"/>
    <n v="144"/>
    <n v="159.84"/>
    <x v="11"/>
    <x v="2"/>
    <x v="0"/>
  </r>
  <r>
    <d v="2021-03-26T00:00:00"/>
    <x v="16"/>
    <x v="7"/>
    <x v="2"/>
    <x v="1"/>
    <n v="0"/>
    <x v="16"/>
    <x v="3"/>
    <x v="1"/>
    <n v="98"/>
    <n v="103.88"/>
    <n v="392"/>
    <n v="415.52"/>
    <x v="12"/>
    <x v="2"/>
    <x v="0"/>
  </r>
  <r>
    <d v="2021-03-26T00:00:00"/>
    <x v="10"/>
    <x v="5"/>
    <x v="2"/>
    <x v="1"/>
    <n v="0"/>
    <x v="10"/>
    <x v="1"/>
    <x v="0"/>
    <n v="120"/>
    <n v="162"/>
    <n v="120"/>
    <n v="162"/>
    <x v="12"/>
    <x v="2"/>
    <x v="0"/>
  </r>
  <r>
    <d v="2021-03-26T00:00:00"/>
    <x v="20"/>
    <x v="0"/>
    <x v="2"/>
    <x v="0"/>
    <n v="0"/>
    <x v="20"/>
    <x v="2"/>
    <x v="0"/>
    <n v="148"/>
    <n v="164.28"/>
    <n v="1332"/>
    <n v="1478.52"/>
    <x v="12"/>
    <x v="2"/>
    <x v="0"/>
  </r>
  <r>
    <d v="2021-03-27T00:00:00"/>
    <x v="28"/>
    <x v="8"/>
    <x v="2"/>
    <x v="0"/>
    <n v="0"/>
    <x v="28"/>
    <x v="4"/>
    <x v="0"/>
    <n v="148"/>
    <n v="201.28"/>
    <n v="444"/>
    <n v="603.84"/>
    <x v="13"/>
    <x v="2"/>
    <x v="0"/>
  </r>
  <r>
    <d v="2021-03-28T00:00:00"/>
    <x v="36"/>
    <x v="6"/>
    <x v="1"/>
    <x v="1"/>
    <n v="0"/>
    <x v="36"/>
    <x v="3"/>
    <x v="2"/>
    <n v="43"/>
    <n v="47.730000000000004"/>
    <n v="344"/>
    <n v="381.84000000000003"/>
    <x v="14"/>
    <x v="2"/>
    <x v="0"/>
  </r>
  <r>
    <d v="2021-03-30T00:00:00"/>
    <x v="1"/>
    <x v="5"/>
    <x v="1"/>
    <x v="1"/>
    <n v="0"/>
    <x v="1"/>
    <x v="1"/>
    <x v="1"/>
    <n v="72"/>
    <n v="79.92"/>
    <n v="72"/>
    <n v="79.92"/>
    <x v="24"/>
    <x v="2"/>
    <x v="0"/>
  </r>
  <r>
    <d v="2021-03-31T00:00:00"/>
    <x v="10"/>
    <x v="8"/>
    <x v="2"/>
    <x v="1"/>
    <n v="0"/>
    <x v="10"/>
    <x v="1"/>
    <x v="0"/>
    <n v="120"/>
    <n v="162"/>
    <n v="360"/>
    <n v="486"/>
    <x v="25"/>
    <x v="2"/>
    <x v="0"/>
  </r>
  <r>
    <d v="2021-04-04T00:00:00"/>
    <x v="17"/>
    <x v="7"/>
    <x v="2"/>
    <x v="1"/>
    <n v="0"/>
    <x v="17"/>
    <x v="1"/>
    <x v="1"/>
    <n v="90"/>
    <n v="115.2"/>
    <n v="360"/>
    <n v="460.8"/>
    <x v="3"/>
    <x v="3"/>
    <x v="0"/>
  </r>
  <r>
    <d v="2021-04-04T00:00:00"/>
    <x v="37"/>
    <x v="0"/>
    <x v="1"/>
    <x v="1"/>
    <n v="0"/>
    <x v="37"/>
    <x v="3"/>
    <x v="3"/>
    <n v="6"/>
    <n v="7.8599999999999994"/>
    <n v="54"/>
    <n v="70.739999999999995"/>
    <x v="3"/>
    <x v="3"/>
    <x v="0"/>
  </r>
  <r>
    <d v="2021-04-05T00:00:00"/>
    <x v="5"/>
    <x v="1"/>
    <x v="1"/>
    <x v="0"/>
    <n v="0"/>
    <x v="5"/>
    <x v="4"/>
    <x v="1"/>
    <n v="93"/>
    <n v="104.16"/>
    <n v="1395"/>
    <n v="1562.3999999999999"/>
    <x v="15"/>
    <x v="3"/>
    <x v="0"/>
  </r>
  <r>
    <d v="2021-04-09T00:00:00"/>
    <x v="24"/>
    <x v="8"/>
    <x v="1"/>
    <x v="0"/>
    <n v="0"/>
    <x v="24"/>
    <x v="3"/>
    <x v="0"/>
    <n v="133"/>
    <n v="155.61000000000001"/>
    <n v="399"/>
    <n v="466.83000000000004"/>
    <x v="4"/>
    <x v="3"/>
    <x v="0"/>
  </r>
  <r>
    <d v="2021-04-10T00:00:00"/>
    <x v="22"/>
    <x v="12"/>
    <x v="2"/>
    <x v="0"/>
    <n v="0"/>
    <x v="22"/>
    <x v="0"/>
    <x v="0"/>
    <n v="121"/>
    <n v="141.57"/>
    <n v="1694"/>
    <n v="1981.98"/>
    <x v="26"/>
    <x v="3"/>
    <x v="0"/>
  </r>
  <r>
    <d v="2021-04-12T00:00:00"/>
    <x v="8"/>
    <x v="8"/>
    <x v="2"/>
    <x v="1"/>
    <n v="0"/>
    <x v="8"/>
    <x v="1"/>
    <x v="1"/>
    <n v="67"/>
    <n v="85.76"/>
    <n v="201"/>
    <n v="257.28000000000003"/>
    <x v="6"/>
    <x v="3"/>
    <x v="0"/>
  </r>
  <r>
    <d v="2021-04-12T00:00:00"/>
    <x v="19"/>
    <x v="7"/>
    <x v="2"/>
    <x v="0"/>
    <n v="0"/>
    <x v="19"/>
    <x v="4"/>
    <x v="2"/>
    <n v="47"/>
    <n v="53.11"/>
    <n v="188"/>
    <n v="212.44"/>
    <x v="6"/>
    <x v="3"/>
    <x v="0"/>
  </r>
  <r>
    <d v="2021-04-12T00:00:00"/>
    <x v="26"/>
    <x v="0"/>
    <x v="2"/>
    <x v="0"/>
    <n v="0"/>
    <x v="26"/>
    <x v="4"/>
    <x v="2"/>
    <n v="48"/>
    <n v="57.120000000000005"/>
    <n v="432"/>
    <n v="514.08000000000004"/>
    <x v="6"/>
    <x v="3"/>
    <x v="0"/>
  </r>
  <r>
    <d v="2021-04-12T00:00:00"/>
    <x v="38"/>
    <x v="10"/>
    <x v="2"/>
    <x v="1"/>
    <n v="0"/>
    <x v="38"/>
    <x v="4"/>
    <x v="1"/>
    <n v="95"/>
    <n v="119.7"/>
    <n v="1235"/>
    <n v="1556.1000000000001"/>
    <x v="6"/>
    <x v="3"/>
    <x v="0"/>
  </r>
  <r>
    <d v="2021-04-15T00:00:00"/>
    <x v="39"/>
    <x v="8"/>
    <x v="2"/>
    <x v="0"/>
    <n v="0"/>
    <x v="39"/>
    <x v="2"/>
    <x v="0"/>
    <n v="134"/>
    <n v="156.78"/>
    <n v="402"/>
    <n v="470.34000000000003"/>
    <x v="17"/>
    <x v="3"/>
    <x v="0"/>
  </r>
  <r>
    <d v="2021-04-16T00:00:00"/>
    <x v="30"/>
    <x v="1"/>
    <x v="2"/>
    <x v="1"/>
    <n v="0"/>
    <x v="30"/>
    <x v="2"/>
    <x v="3"/>
    <n v="37"/>
    <n v="49.21"/>
    <n v="555"/>
    <n v="738.15"/>
    <x v="23"/>
    <x v="3"/>
    <x v="0"/>
  </r>
  <r>
    <d v="2021-04-18T00:00:00"/>
    <x v="1"/>
    <x v="0"/>
    <x v="0"/>
    <x v="0"/>
    <n v="0"/>
    <x v="1"/>
    <x v="1"/>
    <x v="1"/>
    <n v="72"/>
    <n v="79.92"/>
    <n v="648"/>
    <n v="719.28"/>
    <x v="7"/>
    <x v="3"/>
    <x v="0"/>
  </r>
  <r>
    <d v="2021-04-18T00:00:00"/>
    <x v="40"/>
    <x v="10"/>
    <x v="2"/>
    <x v="1"/>
    <n v="0"/>
    <x v="40"/>
    <x v="2"/>
    <x v="0"/>
    <n v="150"/>
    <n v="210"/>
    <n v="1950"/>
    <n v="2730"/>
    <x v="7"/>
    <x v="3"/>
    <x v="0"/>
  </r>
  <r>
    <d v="2021-04-23T00:00:00"/>
    <x v="10"/>
    <x v="2"/>
    <x v="2"/>
    <x v="0"/>
    <n v="0"/>
    <x v="10"/>
    <x v="1"/>
    <x v="0"/>
    <n v="120"/>
    <n v="162"/>
    <n v="720"/>
    <n v="972"/>
    <x v="19"/>
    <x v="3"/>
    <x v="0"/>
  </r>
  <r>
    <d v="2021-04-23T00:00:00"/>
    <x v="33"/>
    <x v="9"/>
    <x v="2"/>
    <x v="0"/>
    <n v="0"/>
    <x v="33"/>
    <x v="4"/>
    <x v="3"/>
    <n v="37"/>
    <n v="41.81"/>
    <n v="370"/>
    <n v="418.1"/>
    <x v="19"/>
    <x v="3"/>
    <x v="0"/>
  </r>
  <r>
    <d v="2021-04-24T00:00:00"/>
    <x v="28"/>
    <x v="13"/>
    <x v="1"/>
    <x v="0"/>
    <n v="0"/>
    <x v="28"/>
    <x v="4"/>
    <x v="0"/>
    <n v="148"/>
    <n v="201.28"/>
    <n v="296"/>
    <n v="402.56"/>
    <x v="27"/>
    <x v="3"/>
    <x v="0"/>
  </r>
  <r>
    <d v="2021-04-26T00:00:00"/>
    <x v="8"/>
    <x v="8"/>
    <x v="2"/>
    <x v="0"/>
    <n v="0"/>
    <x v="8"/>
    <x v="1"/>
    <x v="1"/>
    <n v="67"/>
    <n v="85.76"/>
    <n v="201"/>
    <n v="257.28000000000003"/>
    <x v="12"/>
    <x v="3"/>
    <x v="0"/>
  </r>
  <r>
    <d v="2021-04-29T00:00:00"/>
    <x v="28"/>
    <x v="11"/>
    <x v="2"/>
    <x v="0"/>
    <n v="0"/>
    <x v="28"/>
    <x v="4"/>
    <x v="0"/>
    <n v="148"/>
    <n v="201.28"/>
    <n v="1036"/>
    <n v="1408.96"/>
    <x v="28"/>
    <x v="3"/>
    <x v="0"/>
  </r>
  <r>
    <d v="2021-04-30T00:00:00"/>
    <x v="19"/>
    <x v="5"/>
    <x v="2"/>
    <x v="0"/>
    <n v="0"/>
    <x v="19"/>
    <x v="4"/>
    <x v="2"/>
    <n v="47"/>
    <n v="53.11"/>
    <n v="47"/>
    <n v="53.11"/>
    <x v="24"/>
    <x v="3"/>
    <x v="0"/>
  </r>
  <r>
    <d v="2021-05-01T00:00:00"/>
    <x v="30"/>
    <x v="8"/>
    <x v="1"/>
    <x v="1"/>
    <n v="0"/>
    <x v="30"/>
    <x v="2"/>
    <x v="3"/>
    <n v="37"/>
    <n v="49.21"/>
    <n v="111"/>
    <n v="147.63"/>
    <x v="0"/>
    <x v="4"/>
    <x v="0"/>
  </r>
  <r>
    <d v="2021-05-01T00:00:00"/>
    <x v="10"/>
    <x v="5"/>
    <x v="1"/>
    <x v="1"/>
    <n v="0"/>
    <x v="10"/>
    <x v="1"/>
    <x v="0"/>
    <n v="120"/>
    <n v="162"/>
    <n v="120"/>
    <n v="162"/>
    <x v="0"/>
    <x v="4"/>
    <x v="0"/>
  </r>
  <r>
    <d v="2021-05-03T00:00:00"/>
    <x v="13"/>
    <x v="8"/>
    <x v="1"/>
    <x v="0"/>
    <n v="0"/>
    <x v="13"/>
    <x v="4"/>
    <x v="2"/>
    <n v="55"/>
    <n v="58.3"/>
    <n v="165"/>
    <n v="174.89999999999998"/>
    <x v="2"/>
    <x v="4"/>
    <x v="0"/>
  </r>
  <r>
    <d v="2021-05-04T00:00:00"/>
    <x v="27"/>
    <x v="10"/>
    <x v="1"/>
    <x v="0"/>
    <n v="0"/>
    <x v="27"/>
    <x v="2"/>
    <x v="3"/>
    <n v="12"/>
    <n v="15.719999999999999"/>
    <n v="156"/>
    <n v="204.35999999999999"/>
    <x v="3"/>
    <x v="4"/>
    <x v="0"/>
  </r>
  <r>
    <d v="2021-05-04T00:00:00"/>
    <x v="9"/>
    <x v="7"/>
    <x v="2"/>
    <x v="1"/>
    <n v="0"/>
    <x v="9"/>
    <x v="2"/>
    <x v="1"/>
    <n v="112"/>
    <n v="146.72"/>
    <n v="448"/>
    <n v="586.88"/>
    <x v="3"/>
    <x v="4"/>
    <x v="0"/>
  </r>
  <r>
    <d v="2021-05-05T00:00:00"/>
    <x v="37"/>
    <x v="10"/>
    <x v="2"/>
    <x v="1"/>
    <n v="0"/>
    <x v="37"/>
    <x v="3"/>
    <x v="3"/>
    <n v="6"/>
    <n v="7.8599999999999994"/>
    <n v="78"/>
    <n v="102.17999999999999"/>
    <x v="15"/>
    <x v="4"/>
    <x v="0"/>
  </r>
  <r>
    <d v="2021-05-06T00:00:00"/>
    <x v="25"/>
    <x v="1"/>
    <x v="2"/>
    <x v="0"/>
    <n v="0"/>
    <x v="25"/>
    <x v="3"/>
    <x v="1"/>
    <n v="83"/>
    <n v="94.62"/>
    <n v="1245"/>
    <n v="1419.3000000000002"/>
    <x v="16"/>
    <x v="4"/>
    <x v="0"/>
  </r>
  <r>
    <d v="2021-05-06T00:00:00"/>
    <x v="37"/>
    <x v="2"/>
    <x v="1"/>
    <x v="0"/>
    <n v="0"/>
    <x v="37"/>
    <x v="3"/>
    <x v="3"/>
    <n v="6"/>
    <n v="7.8599999999999994"/>
    <n v="36"/>
    <n v="47.16"/>
    <x v="16"/>
    <x v="4"/>
    <x v="0"/>
  </r>
  <r>
    <d v="2021-05-07T00:00:00"/>
    <x v="30"/>
    <x v="5"/>
    <x v="2"/>
    <x v="1"/>
    <n v="0"/>
    <x v="30"/>
    <x v="2"/>
    <x v="3"/>
    <n v="37"/>
    <n v="49.21"/>
    <n v="37"/>
    <n v="49.21"/>
    <x v="20"/>
    <x v="4"/>
    <x v="0"/>
  </r>
  <r>
    <d v="2021-05-09T00:00:00"/>
    <x v="21"/>
    <x v="2"/>
    <x v="1"/>
    <x v="0"/>
    <n v="0"/>
    <x v="21"/>
    <x v="2"/>
    <x v="3"/>
    <n v="13"/>
    <n v="16.64"/>
    <n v="78"/>
    <n v="99.84"/>
    <x v="4"/>
    <x v="4"/>
    <x v="0"/>
  </r>
  <r>
    <d v="2021-05-09T00:00:00"/>
    <x v="33"/>
    <x v="6"/>
    <x v="2"/>
    <x v="1"/>
    <n v="0"/>
    <x v="33"/>
    <x v="4"/>
    <x v="3"/>
    <n v="37"/>
    <n v="41.81"/>
    <n v="296"/>
    <n v="334.48"/>
    <x v="4"/>
    <x v="4"/>
    <x v="0"/>
  </r>
  <r>
    <d v="2021-05-12T00:00:00"/>
    <x v="21"/>
    <x v="8"/>
    <x v="2"/>
    <x v="0"/>
    <n v="0"/>
    <x v="21"/>
    <x v="2"/>
    <x v="3"/>
    <n v="13"/>
    <n v="16.64"/>
    <n v="39"/>
    <n v="49.92"/>
    <x v="6"/>
    <x v="4"/>
    <x v="0"/>
  </r>
  <r>
    <d v="2021-05-12T00:00:00"/>
    <x v="4"/>
    <x v="1"/>
    <x v="2"/>
    <x v="0"/>
    <n v="0"/>
    <x v="4"/>
    <x v="4"/>
    <x v="3"/>
    <n v="5"/>
    <n v="6.7"/>
    <n v="75"/>
    <n v="100.5"/>
    <x v="6"/>
    <x v="4"/>
    <x v="0"/>
  </r>
  <r>
    <d v="2021-05-13T00:00:00"/>
    <x v="19"/>
    <x v="7"/>
    <x v="2"/>
    <x v="0"/>
    <n v="0"/>
    <x v="19"/>
    <x v="4"/>
    <x v="2"/>
    <n v="47"/>
    <n v="53.11"/>
    <n v="188"/>
    <n v="212.44"/>
    <x v="22"/>
    <x v="4"/>
    <x v="0"/>
  </r>
  <r>
    <d v="2021-05-20T00:00:00"/>
    <x v="10"/>
    <x v="13"/>
    <x v="1"/>
    <x v="1"/>
    <n v="0"/>
    <x v="10"/>
    <x v="1"/>
    <x v="0"/>
    <n v="120"/>
    <n v="162"/>
    <n v="240"/>
    <n v="324"/>
    <x v="9"/>
    <x v="4"/>
    <x v="0"/>
  </r>
  <r>
    <d v="2021-05-23T00:00:00"/>
    <x v="17"/>
    <x v="14"/>
    <x v="2"/>
    <x v="0"/>
    <n v="0"/>
    <x v="17"/>
    <x v="1"/>
    <x v="1"/>
    <n v="90"/>
    <n v="115.2"/>
    <n v="990"/>
    <n v="1267.2"/>
    <x v="19"/>
    <x v="4"/>
    <x v="0"/>
  </r>
  <r>
    <d v="2021-05-30T00:00:00"/>
    <x v="12"/>
    <x v="10"/>
    <x v="1"/>
    <x v="0"/>
    <n v="0"/>
    <x v="12"/>
    <x v="0"/>
    <x v="0"/>
    <n v="141"/>
    <n v="149.46"/>
    <n v="1833"/>
    <n v="1942.98"/>
    <x v="24"/>
    <x v="4"/>
    <x v="0"/>
  </r>
  <r>
    <d v="2021-05-30T00:00:00"/>
    <x v="2"/>
    <x v="2"/>
    <x v="1"/>
    <x v="1"/>
    <n v="0"/>
    <x v="2"/>
    <x v="2"/>
    <x v="1"/>
    <n v="112"/>
    <n v="122.08"/>
    <n v="672"/>
    <n v="732.48"/>
    <x v="24"/>
    <x v="4"/>
    <x v="0"/>
  </r>
  <r>
    <d v="2021-06-03T00:00:00"/>
    <x v="32"/>
    <x v="9"/>
    <x v="2"/>
    <x v="1"/>
    <n v="0"/>
    <x v="32"/>
    <x v="0"/>
    <x v="0"/>
    <n v="126"/>
    <n v="162.54"/>
    <n v="1260"/>
    <n v="1625.3999999999999"/>
    <x v="2"/>
    <x v="5"/>
    <x v="0"/>
  </r>
  <r>
    <d v="2021-06-04T00:00:00"/>
    <x v="14"/>
    <x v="6"/>
    <x v="0"/>
    <x v="0"/>
    <n v="0"/>
    <x v="14"/>
    <x v="0"/>
    <x v="2"/>
    <n v="61"/>
    <n v="76.25"/>
    <n v="488"/>
    <n v="610"/>
    <x v="3"/>
    <x v="5"/>
    <x v="0"/>
  </r>
  <r>
    <d v="2021-06-04T00:00:00"/>
    <x v="14"/>
    <x v="4"/>
    <x v="1"/>
    <x v="1"/>
    <n v="0"/>
    <x v="14"/>
    <x v="0"/>
    <x v="2"/>
    <n v="61"/>
    <n v="76.25"/>
    <n v="732"/>
    <n v="915"/>
    <x v="3"/>
    <x v="5"/>
    <x v="0"/>
  </r>
  <r>
    <d v="2021-06-05T00:00:00"/>
    <x v="22"/>
    <x v="1"/>
    <x v="0"/>
    <x v="0"/>
    <n v="0"/>
    <x v="22"/>
    <x v="0"/>
    <x v="0"/>
    <n v="121"/>
    <n v="141.57"/>
    <n v="1815"/>
    <n v="2123.5499999999997"/>
    <x v="15"/>
    <x v="5"/>
    <x v="0"/>
  </r>
  <r>
    <d v="2021-06-05T00:00:00"/>
    <x v="4"/>
    <x v="9"/>
    <x v="2"/>
    <x v="0"/>
    <n v="0"/>
    <x v="4"/>
    <x v="4"/>
    <x v="3"/>
    <n v="5"/>
    <n v="6.7"/>
    <n v="50"/>
    <n v="67"/>
    <x v="15"/>
    <x v="5"/>
    <x v="0"/>
  </r>
  <r>
    <d v="2021-06-06T00:00:00"/>
    <x v="38"/>
    <x v="2"/>
    <x v="2"/>
    <x v="0"/>
    <n v="0"/>
    <x v="38"/>
    <x v="4"/>
    <x v="1"/>
    <n v="95"/>
    <n v="119.7"/>
    <n v="570"/>
    <n v="718.2"/>
    <x v="16"/>
    <x v="5"/>
    <x v="0"/>
  </r>
  <r>
    <d v="2021-06-08T00:00:00"/>
    <x v="33"/>
    <x v="14"/>
    <x v="2"/>
    <x v="0"/>
    <n v="0"/>
    <x v="33"/>
    <x v="4"/>
    <x v="3"/>
    <n v="37"/>
    <n v="41.81"/>
    <n v="407"/>
    <n v="459.91"/>
    <x v="21"/>
    <x v="5"/>
    <x v="0"/>
  </r>
  <r>
    <d v="2021-06-08T00:00:00"/>
    <x v="3"/>
    <x v="14"/>
    <x v="0"/>
    <x v="1"/>
    <n v="0"/>
    <x v="3"/>
    <x v="3"/>
    <x v="2"/>
    <n v="44"/>
    <n v="48.84"/>
    <n v="484"/>
    <n v="537.24"/>
    <x v="21"/>
    <x v="5"/>
    <x v="0"/>
  </r>
  <r>
    <d v="2021-06-09T00:00:00"/>
    <x v="16"/>
    <x v="11"/>
    <x v="2"/>
    <x v="0"/>
    <n v="0"/>
    <x v="16"/>
    <x v="3"/>
    <x v="1"/>
    <n v="98"/>
    <n v="103.88"/>
    <n v="686"/>
    <n v="727.16"/>
    <x v="4"/>
    <x v="5"/>
    <x v="0"/>
  </r>
  <r>
    <d v="2021-06-11T00:00:00"/>
    <x v="18"/>
    <x v="4"/>
    <x v="0"/>
    <x v="1"/>
    <n v="0"/>
    <x v="18"/>
    <x v="4"/>
    <x v="1"/>
    <n v="89"/>
    <n v="117.48"/>
    <n v="1068"/>
    <n v="1409.76"/>
    <x v="5"/>
    <x v="5"/>
    <x v="0"/>
  </r>
  <r>
    <d v="2021-06-12T00:00:00"/>
    <x v="41"/>
    <x v="2"/>
    <x v="2"/>
    <x v="0"/>
    <n v="0"/>
    <x v="41"/>
    <x v="1"/>
    <x v="0"/>
    <n v="138"/>
    <n v="173.88"/>
    <n v="828"/>
    <n v="1043.28"/>
    <x v="6"/>
    <x v="5"/>
    <x v="0"/>
  </r>
  <r>
    <d v="2021-06-14T00:00:00"/>
    <x v="7"/>
    <x v="9"/>
    <x v="1"/>
    <x v="1"/>
    <n v="0"/>
    <x v="7"/>
    <x v="0"/>
    <x v="3"/>
    <n v="7"/>
    <n v="8.33"/>
    <n v="70"/>
    <n v="83.3"/>
    <x v="29"/>
    <x v="5"/>
    <x v="0"/>
  </r>
  <r>
    <d v="2021-06-16T00:00:00"/>
    <x v="40"/>
    <x v="3"/>
    <x v="0"/>
    <x v="1"/>
    <n v="0"/>
    <x v="40"/>
    <x v="2"/>
    <x v="0"/>
    <n v="150"/>
    <n v="210"/>
    <n v="750"/>
    <n v="1050"/>
    <x v="23"/>
    <x v="5"/>
    <x v="0"/>
  </r>
  <r>
    <d v="2021-06-16T00:00:00"/>
    <x v="27"/>
    <x v="4"/>
    <x v="1"/>
    <x v="1"/>
    <n v="0"/>
    <x v="27"/>
    <x v="2"/>
    <x v="3"/>
    <n v="12"/>
    <n v="15.719999999999999"/>
    <n v="144"/>
    <n v="188.64"/>
    <x v="23"/>
    <x v="5"/>
    <x v="0"/>
  </r>
  <r>
    <d v="2021-06-16T00:00:00"/>
    <x v="34"/>
    <x v="14"/>
    <x v="2"/>
    <x v="1"/>
    <n v="0"/>
    <x v="34"/>
    <x v="1"/>
    <x v="3"/>
    <n v="37"/>
    <n v="42.55"/>
    <n v="407"/>
    <n v="468.04999999999995"/>
    <x v="23"/>
    <x v="5"/>
    <x v="0"/>
  </r>
  <r>
    <d v="2021-06-18T00:00:00"/>
    <x v="7"/>
    <x v="10"/>
    <x v="2"/>
    <x v="1"/>
    <n v="0"/>
    <x v="7"/>
    <x v="0"/>
    <x v="3"/>
    <n v="7"/>
    <n v="8.33"/>
    <n v="91"/>
    <n v="108.29"/>
    <x v="7"/>
    <x v="5"/>
    <x v="0"/>
  </r>
  <r>
    <d v="2021-06-19T00:00:00"/>
    <x v="41"/>
    <x v="3"/>
    <x v="2"/>
    <x v="0"/>
    <n v="0"/>
    <x v="41"/>
    <x v="1"/>
    <x v="0"/>
    <n v="138"/>
    <n v="173.88"/>
    <n v="690"/>
    <n v="869.4"/>
    <x v="8"/>
    <x v="5"/>
    <x v="0"/>
  </r>
  <r>
    <d v="2021-06-20T00:00:00"/>
    <x v="21"/>
    <x v="5"/>
    <x v="0"/>
    <x v="1"/>
    <n v="0"/>
    <x v="21"/>
    <x v="2"/>
    <x v="3"/>
    <n v="13"/>
    <n v="16.64"/>
    <n v="13"/>
    <n v="16.64"/>
    <x v="9"/>
    <x v="5"/>
    <x v="0"/>
  </r>
  <r>
    <d v="2021-06-23T00:00:00"/>
    <x v="21"/>
    <x v="7"/>
    <x v="2"/>
    <x v="0"/>
    <n v="0"/>
    <x v="21"/>
    <x v="2"/>
    <x v="3"/>
    <n v="13"/>
    <n v="16.64"/>
    <n v="52"/>
    <n v="66.56"/>
    <x v="19"/>
    <x v="5"/>
    <x v="0"/>
  </r>
  <r>
    <d v="2021-06-24T00:00:00"/>
    <x v="31"/>
    <x v="10"/>
    <x v="2"/>
    <x v="0"/>
    <n v="0"/>
    <x v="31"/>
    <x v="2"/>
    <x v="2"/>
    <n v="44"/>
    <n v="48.4"/>
    <n v="572"/>
    <n v="629.19999999999993"/>
    <x v="27"/>
    <x v="5"/>
    <x v="0"/>
  </r>
  <r>
    <d v="2021-06-26T00:00:00"/>
    <x v="37"/>
    <x v="11"/>
    <x v="1"/>
    <x v="0"/>
    <n v="0"/>
    <x v="37"/>
    <x v="3"/>
    <x v="3"/>
    <n v="6"/>
    <n v="7.8599999999999994"/>
    <n v="42"/>
    <n v="55.019999999999996"/>
    <x v="12"/>
    <x v="5"/>
    <x v="0"/>
  </r>
  <r>
    <d v="2021-06-27T00:00:00"/>
    <x v="24"/>
    <x v="14"/>
    <x v="2"/>
    <x v="1"/>
    <n v="0"/>
    <x v="24"/>
    <x v="3"/>
    <x v="0"/>
    <n v="133"/>
    <n v="155.61000000000001"/>
    <n v="1463"/>
    <n v="1711.71"/>
    <x v="13"/>
    <x v="5"/>
    <x v="0"/>
  </r>
  <r>
    <d v="2021-06-28T00:00:00"/>
    <x v="32"/>
    <x v="13"/>
    <x v="1"/>
    <x v="1"/>
    <n v="0"/>
    <x v="32"/>
    <x v="0"/>
    <x v="0"/>
    <n v="126"/>
    <n v="162.54"/>
    <n v="252"/>
    <n v="325.08"/>
    <x v="14"/>
    <x v="5"/>
    <x v="0"/>
  </r>
  <r>
    <d v="2021-06-28T00:00:00"/>
    <x v="4"/>
    <x v="11"/>
    <x v="1"/>
    <x v="0"/>
    <n v="0"/>
    <x v="4"/>
    <x v="4"/>
    <x v="3"/>
    <n v="5"/>
    <n v="6.7"/>
    <n v="35"/>
    <n v="46.9"/>
    <x v="14"/>
    <x v="5"/>
    <x v="0"/>
  </r>
  <r>
    <d v="2021-06-29T00:00:00"/>
    <x v="9"/>
    <x v="7"/>
    <x v="2"/>
    <x v="0"/>
    <n v="0"/>
    <x v="9"/>
    <x v="2"/>
    <x v="1"/>
    <n v="112"/>
    <n v="146.72"/>
    <n v="448"/>
    <n v="586.88"/>
    <x v="28"/>
    <x v="5"/>
    <x v="0"/>
  </r>
  <r>
    <d v="2021-07-01T00:00:00"/>
    <x v="24"/>
    <x v="14"/>
    <x v="2"/>
    <x v="1"/>
    <n v="0"/>
    <x v="24"/>
    <x v="3"/>
    <x v="0"/>
    <n v="133"/>
    <n v="155.61000000000001"/>
    <n v="1463"/>
    <n v="1711.71"/>
    <x v="0"/>
    <x v="6"/>
    <x v="0"/>
  </r>
  <r>
    <d v="2021-07-02T00:00:00"/>
    <x v="20"/>
    <x v="14"/>
    <x v="2"/>
    <x v="1"/>
    <n v="0"/>
    <x v="20"/>
    <x v="2"/>
    <x v="0"/>
    <n v="148"/>
    <n v="164.28"/>
    <n v="1628"/>
    <n v="1807.08"/>
    <x v="1"/>
    <x v="6"/>
    <x v="0"/>
  </r>
  <r>
    <d v="2021-07-03T00:00:00"/>
    <x v="38"/>
    <x v="0"/>
    <x v="1"/>
    <x v="1"/>
    <n v="0"/>
    <x v="38"/>
    <x v="4"/>
    <x v="1"/>
    <n v="95"/>
    <n v="119.7"/>
    <n v="855"/>
    <n v="1077.3"/>
    <x v="2"/>
    <x v="6"/>
    <x v="0"/>
  </r>
  <r>
    <d v="2021-07-03T00:00:00"/>
    <x v="6"/>
    <x v="6"/>
    <x v="1"/>
    <x v="1"/>
    <n v="0"/>
    <x v="6"/>
    <x v="3"/>
    <x v="1"/>
    <n v="71"/>
    <n v="80.94"/>
    <n v="568"/>
    <n v="647.52"/>
    <x v="2"/>
    <x v="6"/>
    <x v="0"/>
  </r>
  <r>
    <d v="2021-07-05T00:00:00"/>
    <x v="29"/>
    <x v="6"/>
    <x v="2"/>
    <x v="0"/>
    <n v="0"/>
    <x v="29"/>
    <x v="3"/>
    <x v="1"/>
    <n v="105"/>
    <n v="142.80000000000001"/>
    <n v="840"/>
    <n v="1142.4000000000001"/>
    <x v="15"/>
    <x v="6"/>
    <x v="0"/>
  </r>
  <r>
    <d v="2021-07-06T00:00:00"/>
    <x v="41"/>
    <x v="1"/>
    <x v="2"/>
    <x v="1"/>
    <n v="0"/>
    <x v="41"/>
    <x v="1"/>
    <x v="0"/>
    <n v="138"/>
    <n v="173.88"/>
    <n v="2070"/>
    <n v="2608.1999999999998"/>
    <x v="16"/>
    <x v="6"/>
    <x v="0"/>
  </r>
  <r>
    <d v="2021-07-08T00:00:00"/>
    <x v="3"/>
    <x v="9"/>
    <x v="2"/>
    <x v="0"/>
    <n v="0"/>
    <x v="3"/>
    <x v="3"/>
    <x v="2"/>
    <n v="44"/>
    <n v="48.84"/>
    <n v="440"/>
    <n v="488.40000000000003"/>
    <x v="21"/>
    <x v="6"/>
    <x v="0"/>
  </r>
  <r>
    <d v="2021-07-10T00:00:00"/>
    <x v="13"/>
    <x v="2"/>
    <x v="0"/>
    <x v="1"/>
    <n v="0"/>
    <x v="13"/>
    <x v="4"/>
    <x v="2"/>
    <n v="55"/>
    <n v="58.3"/>
    <n v="330"/>
    <n v="349.79999999999995"/>
    <x v="26"/>
    <x v="6"/>
    <x v="0"/>
  </r>
  <r>
    <d v="2021-07-11T00:00:00"/>
    <x v="37"/>
    <x v="7"/>
    <x v="0"/>
    <x v="0"/>
    <n v="0"/>
    <x v="37"/>
    <x v="3"/>
    <x v="3"/>
    <n v="6"/>
    <n v="7.8599999999999994"/>
    <n v="24"/>
    <n v="31.439999999999998"/>
    <x v="5"/>
    <x v="6"/>
    <x v="0"/>
  </r>
  <r>
    <d v="2021-07-13T00:00:00"/>
    <x v="40"/>
    <x v="5"/>
    <x v="2"/>
    <x v="1"/>
    <n v="0"/>
    <x v="40"/>
    <x v="2"/>
    <x v="0"/>
    <n v="150"/>
    <n v="210"/>
    <n v="150"/>
    <n v="210"/>
    <x v="22"/>
    <x v="6"/>
    <x v="0"/>
  </r>
  <r>
    <d v="2021-07-16T00:00:00"/>
    <x v="12"/>
    <x v="6"/>
    <x v="0"/>
    <x v="1"/>
    <n v="0"/>
    <x v="12"/>
    <x v="0"/>
    <x v="0"/>
    <n v="141"/>
    <n v="149.46"/>
    <n v="1128"/>
    <n v="1195.68"/>
    <x v="23"/>
    <x v="6"/>
    <x v="0"/>
  </r>
  <r>
    <d v="2021-07-18T00:00:00"/>
    <x v="26"/>
    <x v="12"/>
    <x v="1"/>
    <x v="0"/>
    <n v="0"/>
    <x v="26"/>
    <x v="4"/>
    <x v="2"/>
    <n v="48"/>
    <n v="57.120000000000005"/>
    <n v="672"/>
    <n v="799.68000000000006"/>
    <x v="7"/>
    <x v="6"/>
    <x v="0"/>
  </r>
  <r>
    <d v="2021-07-20T00:00:00"/>
    <x v="1"/>
    <x v="14"/>
    <x v="1"/>
    <x v="0"/>
    <n v="0"/>
    <x v="1"/>
    <x v="1"/>
    <x v="1"/>
    <n v="72"/>
    <n v="79.92"/>
    <n v="792"/>
    <n v="879.12"/>
    <x v="9"/>
    <x v="6"/>
    <x v="0"/>
  </r>
  <r>
    <d v="2021-07-20T00:00:00"/>
    <x v="23"/>
    <x v="3"/>
    <x v="2"/>
    <x v="0"/>
    <n v="0"/>
    <x v="23"/>
    <x v="1"/>
    <x v="1"/>
    <n v="67"/>
    <n v="83.08"/>
    <n v="335"/>
    <n v="415.4"/>
    <x v="9"/>
    <x v="6"/>
    <x v="0"/>
  </r>
  <r>
    <d v="2021-07-21T00:00:00"/>
    <x v="19"/>
    <x v="1"/>
    <x v="2"/>
    <x v="0"/>
    <n v="0"/>
    <x v="19"/>
    <x v="4"/>
    <x v="2"/>
    <n v="47"/>
    <n v="53.11"/>
    <n v="705"/>
    <n v="796.65"/>
    <x v="10"/>
    <x v="6"/>
    <x v="0"/>
  </r>
  <r>
    <d v="2021-07-22T00:00:00"/>
    <x v="42"/>
    <x v="8"/>
    <x v="0"/>
    <x v="1"/>
    <n v="0"/>
    <x v="42"/>
    <x v="4"/>
    <x v="3"/>
    <n v="18"/>
    <n v="24.66"/>
    <n v="54"/>
    <n v="73.98"/>
    <x v="18"/>
    <x v="6"/>
    <x v="0"/>
  </r>
  <r>
    <d v="2021-07-22T00:00:00"/>
    <x v="0"/>
    <x v="12"/>
    <x v="1"/>
    <x v="1"/>
    <n v="0"/>
    <x v="0"/>
    <x v="0"/>
    <x v="0"/>
    <n v="144"/>
    <n v="156.96"/>
    <n v="2016"/>
    <n v="2197.44"/>
    <x v="18"/>
    <x v="6"/>
    <x v="0"/>
  </r>
  <r>
    <d v="2021-07-23T00:00:00"/>
    <x v="43"/>
    <x v="11"/>
    <x v="0"/>
    <x v="0"/>
    <n v="0"/>
    <x v="43"/>
    <x v="4"/>
    <x v="1"/>
    <n v="90"/>
    <n v="96.3"/>
    <n v="630"/>
    <n v="674.1"/>
    <x v="19"/>
    <x v="6"/>
    <x v="0"/>
  </r>
  <r>
    <d v="2021-07-23T00:00:00"/>
    <x v="8"/>
    <x v="6"/>
    <x v="2"/>
    <x v="0"/>
    <n v="0"/>
    <x v="8"/>
    <x v="1"/>
    <x v="1"/>
    <n v="67"/>
    <n v="85.76"/>
    <n v="536"/>
    <n v="686.08"/>
    <x v="19"/>
    <x v="6"/>
    <x v="0"/>
  </r>
  <r>
    <d v="2021-07-24T00:00:00"/>
    <x v="37"/>
    <x v="7"/>
    <x v="1"/>
    <x v="1"/>
    <n v="0"/>
    <x v="37"/>
    <x v="3"/>
    <x v="3"/>
    <n v="6"/>
    <n v="7.8599999999999994"/>
    <n v="24"/>
    <n v="31.439999999999998"/>
    <x v="27"/>
    <x v="6"/>
    <x v="0"/>
  </r>
  <r>
    <d v="2021-07-29T00:00:00"/>
    <x v="11"/>
    <x v="1"/>
    <x v="1"/>
    <x v="1"/>
    <n v="0"/>
    <x v="11"/>
    <x v="1"/>
    <x v="1"/>
    <n v="76"/>
    <n v="82.08"/>
    <n v="1140"/>
    <n v="1231.2"/>
    <x v="28"/>
    <x v="6"/>
    <x v="0"/>
  </r>
  <r>
    <d v="2021-08-01T00:00:00"/>
    <x v="16"/>
    <x v="14"/>
    <x v="2"/>
    <x v="1"/>
    <n v="0"/>
    <x v="16"/>
    <x v="3"/>
    <x v="1"/>
    <n v="98"/>
    <n v="103.88"/>
    <n v="1078"/>
    <n v="1142.6799999999998"/>
    <x v="0"/>
    <x v="7"/>
    <x v="0"/>
  </r>
  <r>
    <d v="2021-08-02T00:00:00"/>
    <x v="12"/>
    <x v="8"/>
    <x v="2"/>
    <x v="0"/>
    <n v="0"/>
    <x v="12"/>
    <x v="0"/>
    <x v="0"/>
    <n v="141"/>
    <n v="149.46"/>
    <n v="423"/>
    <n v="448.38"/>
    <x v="1"/>
    <x v="7"/>
    <x v="0"/>
  </r>
  <r>
    <d v="2021-08-03T00:00:00"/>
    <x v="22"/>
    <x v="10"/>
    <x v="1"/>
    <x v="0"/>
    <n v="0"/>
    <x v="22"/>
    <x v="0"/>
    <x v="0"/>
    <n v="121"/>
    <n v="141.57"/>
    <n v="1573"/>
    <n v="1840.4099999999999"/>
    <x v="2"/>
    <x v="7"/>
    <x v="0"/>
  </r>
  <r>
    <d v="2021-08-03T00:00:00"/>
    <x v="13"/>
    <x v="4"/>
    <x v="1"/>
    <x v="0"/>
    <n v="0"/>
    <x v="13"/>
    <x v="4"/>
    <x v="2"/>
    <n v="55"/>
    <n v="58.3"/>
    <n v="660"/>
    <n v="699.59999999999991"/>
    <x v="2"/>
    <x v="7"/>
    <x v="0"/>
  </r>
  <r>
    <d v="2021-08-05T00:00:00"/>
    <x v="33"/>
    <x v="12"/>
    <x v="2"/>
    <x v="1"/>
    <n v="0"/>
    <x v="33"/>
    <x v="4"/>
    <x v="3"/>
    <n v="37"/>
    <n v="41.81"/>
    <n v="518"/>
    <n v="585.34"/>
    <x v="15"/>
    <x v="7"/>
    <x v="0"/>
  </r>
  <r>
    <d v="2021-08-06T00:00:00"/>
    <x v="8"/>
    <x v="5"/>
    <x v="0"/>
    <x v="1"/>
    <n v="0"/>
    <x v="8"/>
    <x v="1"/>
    <x v="1"/>
    <n v="67"/>
    <n v="85.76"/>
    <n v="67"/>
    <n v="85.76"/>
    <x v="16"/>
    <x v="7"/>
    <x v="0"/>
  </r>
  <r>
    <d v="2021-08-10T00:00:00"/>
    <x v="24"/>
    <x v="7"/>
    <x v="0"/>
    <x v="1"/>
    <n v="0"/>
    <x v="24"/>
    <x v="3"/>
    <x v="0"/>
    <n v="133"/>
    <n v="155.61000000000001"/>
    <n v="532"/>
    <n v="622.44000000000005"/>
    <x v="26"/>
    <x v="7"/>
    <x v="0"/>
  </r>
  <r>
    <d v="2021-08-10T00:00:00"/>
    <x v="11"/>
    <x v="9"/>
    <x v="1"/>
    <x v="1"/>
    <n v="0"/>
    <x v="11"/>
    <x v="1"/>
    <x v="1"/>
    <n v="76"/>
    <n v="82.08"/>
    <n v="760"/>
    <n v="820.8"/>
    <x v="26"/>
    <x v="7"/>
    <x v="0"/>
  </r>
  <r>
    <d v="2021-08-10T00:00:00"/>
    <x v="15"/>
    <x v="2"/>
    <x v="2"/>
    <x v="1"/>
    <n v="0"/>
    <x v="15"/>
    <x v="3"/>
    <x v="1"/>
    <n v="75"/>
    <n v="85.5"/>
    <n v="450"/>
    <n v="513"/>
    <x v="26"/>
    <x v="7"/>
    <x v="0"/>
  </r>
  <r>
    <d v="2021-08-11T00:00:00"/>
    <x v="12"/>
    <x v="7"/>
    <x v="2"/>
    <x v="0"/>
    <n v="0"/>
    <x v="12"/>
    <x v="0"/>
    <x v="0"/>
    <n v="141"/>
    <n v="149.46"/>
    <n v="564"/>
    <n v="597.84"/>
    <x v="5"/>
    <x v="7"/>
    <x v="0"/>
  </r>
  <r>
    <d v="2021-08-13T00:00:00"/>
    <x v="31"/>
    <x v="10"/>
    <x v="2"/>
    <x v="0"/>
    <n v="0"/>
    <x v="31"/>
    <x v="2"/>
    <x v="2"/>
    <n v="44"/>
    <n v="48.4"/>
    <n v="572"/>
    <n v="629.19999999999993"/>
    <x v="22"/>
    <x v="7"/>
    <x v="0"/>
  </r>
  <r>
    <d v="2021-08-13T00:00:00"/>
    <x v="26"/>
    <x v="0"/>
    <x v="2"/>
    <x v="0"/>
    <n v="0"/>
    <x v="26"/>
    <x v="4"/>
    <x v="2"/>
    <n v="48"/>
    <n v="57.120000000000005"/>
    <n v="432"/>
    <n v="514.08000000000004"/>
    <x v="22"/>
    <x v="7"/>
    <x v="0"/>
  </r>
  <r>
    <d v="2021-08-16T00:00:00"/>
    <x v="6"/>
    <x v="8"/>
    <x v="1"/>
    <x v="0"/>
    <n v="0"/>
    <x v="6"/>
    <x v="3"/>
    <x v="1"/>
    <n v="71"/>
    <n v="80.94"/>
    <n v="213"/>
    <n v="242.82"/>
    <x v="23"/>
    <x v="7"/>
    <x v="0"/>
  </r>
  <r>
    <d v="2021-08-18T00:00:00"/>
    <x v="7"/>
    <x v="2"/>
    <x v="2"/>
    <x v="0"/>
    <n v="0"/>
    <x v="7"/>
    <x v="0"/>
    <x v="3"/>
    <n v="7"/>
    <n v="8.33"/>
    <n v="42"/>
    <n v="49.980000000000004"/>
    <x v="7"/>
    <x v="7"/>
    <x v="0"/>
  </r>
  <r>
    <d v="2021-08-20T00:00:00"/>
    <x v="14"/>
    <x v="1"/>
    <x v="2"/>
    <x v="1"/>
    <n v="0"/>
    <x v="14"/>
    <x v="0"/>
    <x v="2"/>
    <n v="61"/>
    <n v="76.25"/>
    <n v="915"/>
    <n v="1143.75"/>
    <x v="9"/>
    <x v="7"/>
    <x v="0"/>
  </r>
  <r>
    <d v="2021-08-20T00:00:00"/>
    <x v="5"/>
    <x v="0"/>
    <x v="2"/>
    <x v="0"/>
    <n v="0"/>
    <x v="5"/>
    <x v="4"/>
    <x v="1"/>
    <n v="93"/>
    <n v="104.16"/>
    <n v="837"/>
    <n v="937.43999999999994"/>
    <x v="9"/>
    <x v="7"/>
    <x v="0"/>
  </r>
  <r>
    <d v="2021-08-20T00:00:00"/>
    <x v="33"/>
    <x v="10"/>
    <x v="2"/>
    <x v="0"/>
    <n v="0"/>
    <x v="33"/>
    <x v="4"/>
    <x v="3"/>
    <n v="37"/>
    <n v="41.81"/>
    <n v="481"/>
    <n v="543.53"/>
    <x v="9"/>
    <x v="7"/>
    <x v="0"/>
  </r>
  <r>
    <d v="2021-08-26T00:00:00"/>
    <x v="34"/>
    <x v="7"/>
    <x v="2"/>
    <x v="0"/>
    <n v="0"/>
    <x v="34"/>
    <x v="1"/>
    <x v="3"/>
    <n v="37"/>
    <n v="42.55"/>
    <n v="148"/>
    <n v="170.2"/>
    <x v="12"/>
    <x v="7"/>
    <x v="0"/>
  </r>
  <r>
    <d v="2021-08-29T00:00:00"/>
    <x v="13"/>
    <x v="4"/>
    <x v="0"/>
    <x v="0"/>
    <n v="0"/>
    <x v="13"/>
    <x v="4"/>
    <x v="2"/>
    <n v="55"/>
    <n v="58.3"/>
    <n v="660"/>
    <n v="699.59999999999991"/>
    <x v="28"/>
    <x v="7"/>
    <x v="0"/>
  </r>
  <r>
    <d v="2021-08-30T00:00:00"/>
    <x v="2"/>
    <x v="10"/>
    <x v="2"/>
    <x v="0"/>
    <n v="0"/>
    <x v="2"/>
    <x v="2"/>
    <x v="1"/>
    <n v="112"/>
    <n v="122.08"/>
    <n v="1456"/>
    <n v="1587.04"/>
    <x v="24"/>
    <x v="7"/>
    <x v="0"/>
  </r>
  <r>
    <d v="2021-08-31T00:00:00"/>
    <x v="16"/>
    <x v="13"/>
    <x v="2"/>
    <x v="0"/>
    <n v="0"/>
    <x v="16"/>
    <x v="3"/>
    <x v="1"/>
    <n v="98"/>
    <n v="103.88"/>
    <n v="196"/>
    <n v="207.76"/>
    <x v="25"/>
    <x v="7"/>
    <x v="0"/>
  </r>
  <r>
    <d v="2021-08-31T00:00:00"/>
    <x v="4"/>
    <x v="14"/>
    <x v="2"/>
    <x v="0"/>
    <n v="0"/>
    <x v="4"/>
    <x v="4"/>
    <x v="3"/>
    <n v="5"/>
    <n v="6.7"/>
    <n v="55"/>
    <n v="73.7"/>
    <x v="25"/>
    <x v="7"/>
    <x v="0"/>
  </r>
  <r>
    <d v="2021-09-01T00:00:00"/>
    <x v="0"/>
    <x v="5"/>
    <x v="0"/>
    <x v="1"/>
    <n v="0"/>
    <x v="0"/>
    <x v="0"/>
    <x v="0"/>
    <n v="144"/>
    <n v="156.96"/>
    <n v="144"/>
    <n v="156.96"/>
    <x v="0"/>
    <x v="8"/>
    <x v="0"/>
  </r>
  <r>
    <d v="2021-09-01T00:00:00"/>
    <x v="6"/>
    <x v="12"/>
    <x v="1"/>
    <x v="0"/>
    <n v="0"/>
    <x v="6"/>
    <x v="3"/>
    <x v="1"/>
    <n v="71"/>
    <n v="80.94"/>
    <n v="994"/>
    <n v="1133.1599999999999"/>
    <x v="0"/>
    <x v="8"/>
    <x v="0"/>
  </r>
  <r>
    <d v="2021-09-03T00:00:00"/>
    <x v="41"/>
    <x v="6"/>
    <x v="2"/>
    <x v="0"/>
    <n v="0"/>
    <x v="41"/>
    <x v="1"/>
    <x v="0"/>
    <n v="138"/>
    <n v="173.88"/>
    <n v="1104"/>
    <n v="1391.04"/>
    <x v="2"/>
    <x v="8"/>
    <x v="0"/>
  </r>
  <r>
    <d v="2021-09-04T00:00:00"/>
    <x v="33"/>
    <x v="11"/>
    <x v="2"/>
    <x v="0"/>
    <n v="0"/>
    <x v="33"/>
    <x v="4"/>
    <x v="3"/>
    <n v="37"/>
    <n v="41.81"/>
    <n v="259"/>
    <n v="292.67"/>
    <x v="3"/>
    <x v="8"/>
    <x v="0"/>
  </r>
  <r>
    <d v="2021-09-04T00:00:00"/>
    <x v="12"/>
    <x v="1"/>
    <x v="2"/>
    <x v="0"/>
    <n v="0"/>
    <x v="12"/>
    <x v="0"/>
    <x v="0"/>
    <n v="141"/>
    <n v="149.46"/>
    <n v="2115"/>
    <n v="2241.9"/>
    <x v="3"/>
    <x v="8"/>
    <x v="0"/>
  </r>
  <r>
    <d v="2021-09-05T00:00:00"/>
    <x v="18"/>
    <x v="5"/>
    <x v="2"/>
    <x v="1"/>
    <n v="0"/>
    <x v="18"/>
    <x v="4"/>
    <x v="1"/>
    <n v="89"/>
    <n v="117.48"/>
    <n v="89"/>
    <n v="117.48"/>
    <x v="15"/>
    <x v="8"/>
    <x v="0"/>
  </r>
  <r>
    <d v="2021-09-07T00:00:00"/>
    <x v="40"/>
    <x v="3"/>
    <x v="2"/>
    <x v="0"/>
    <n v="0"/>
    <x v="40"/>
    <x v="2"/>
    <x v="0"/>
    <n v="150"/>
    <n v="210"/>
    <n v="750"/>
    <n v="1050"/>
    <x v="20"/>
    <x v="8"/>
    <x v="0"/>
  </r>
  <r>
    <d v="2021-09-09T00:00:00"/>
    <x v="11"/>
    <x v="7"/>
    <x v="2"/>
    <x v="0"/>
    <n v="0"/>
    <x v="11"/>
    <x v="1"/>
    <x v="1"/>
    <n v="76"/>
    <n v="82.08"/>
    <n v="304"/>
    <n v="328.32"/>
    <x v="4"/>
    <x v="8"/>
    <x v="0"/>
  </r>
  <r>
    <d v="2021-09-10T00:00:00"/>
    <x v="28"/>
    <x v="2"/>
    <x v="2"/>
    <x v="0"/>
    <n v="0"/>
    <x v="28"/>
    <x v="4"/>
    <x v="0"/>
    <n v="148"/>
    <n v="201.28"/>
    <n v="888"/>
    <n v="1207.68"/>
    <x v="26"/>
    <x v="8"/>
    <x v="0"/>
  </r>
  <r>
    <d v="2021-09-10T00:00:00"/>
    <x v="16"/>
    <x v="0"/>
    <x v="0"/>
    <x v="0"/>
    <n v="0"/>
    <x v="16"/>
    <x v="3"/>
    <x v="1"/>
    <n v="98"/>
    <n v="103.88"/>
    <n v="882"/>
    <n v="934.92"/>
    <x v="26"/>
    <x v="8"/>
    <x v="0"/>
  </r>
  <r>
    <d v="2021-09-10T00:00:00"/>
    <x v="42"/>
    <x v="13"/>
    <x v="2"/>
    <x v="0"/>
    <n v="0"/>
    <x v="42"/>
    <x v="4"/>
    <x v="3"/>
    <n v="18"/>
    <n v="24.66"/>
    <n v="36"/>
    <n v="49.32"/>
    <x v="26"/>
    <x v="8"/>
    <x v="0"/>
  </r>
  <r>
    <d v="2021-09-11T00:00:00"/>
    <x v="16"/>
    <x v="2"/>
    <x v="0"/>
    <x v="0"/>
    <n v="0"/>
    <x v="16"/>
    <x v="3"/>
    <x v="1"/>
    <n v="98"/>
    <n v="103.88"/>
    <n v="588"/>
    <n v="623.28"/>
    <x v="5"/>
    <x v="8"/>
    <x v="0"/>
  </r>
  <r>
    <d v="2021-09-13T00:00:00"/>
    <x v="41"/>
    <x v="11"/>
    <x v="2"/>
    <x v="1"/>
    <n v="0"/>
    <x v="41"/>
    <x v="1"/>
    <x v="0"/>
    <n v="138"/>
    <n v="173.88"/>
    <n v="966"/>
    <n v="1217.1599999999999"/>
    <x v="22"/>
    <x v="8"/>
    <x v="0"/>
  </r>
  <r>
    <d v="2021-09-15T00:00:00"/>
    <x v="10"/>
    <x v="2"/>
    <x v="2"/>
    <x v="0"/>
    <n v="0"/>
    <x v="10"/>
    <x v="1"/>
    <x v="0"/>
    <n v="120"/>
    <n v="162"/>
    <n v="720"/>
    <n v="972"/>
    <x v="17"/>
    <x v="8"/>
    <x v="0"/>
  </r>
  <r>
    <d v="2021-09-15T00:00:00"/>
    <x v="10"/>
    <x v="12"/>
    <x v="2"/>
    <x v="0"/>
    <n v="0"/>
    <x v="10"/>
    <x v="1"/>
    <x v="0"/>
    <n v="120"/>
    <n v="162"/>
    <n v="1680"/>
    <n v="2268"/>
    <x v="17"/>
    <x v="8"/>
    <x v="0"/>
  </r>
  <r>
    <d v="2021-09-21T00:00:00"/>
    <x v="14"/>
    <x v="11"/>
    <x v="0"/>
    <x v="1"/>
    <n v="0"/>
    <x v="14"/>
    <x v="0"/>
    <x v="2"/>
    <n v="61"/>
    <n v="76.25"/>
    <n v="427"/>
    <n v="533.75"/>
    <x v="10"/>
    <x v="8"/>
    <x v="0"/>
  </r>
  <r>
    <d v="2021-09-22T00:00:00"/>
    <x v="17"/>
    <x v="13"/>
    <x v="1"/>
    <x v="1"/>
    <n v="0"/>
    <x v="17"/>
    <x v="1"/>
    <x v="1"/>
    <n v="90"/>
    <n v="115.2"/>
    <n v="180"/>
    <n v="230.4"/>
    <x v="18"/>
    <x v="8"/>
    <x v="0"/>
  </r>
  <r>
    <d v="2021-09-22T00:00:00"/>
    <x v="29"/>
    <x v="7"/>
    <x v="2"/>
    <x v="1"/>
    <n v="0"/>
    <x v="29"/>
    <x v="3"/>
    <x v="1"/>
    <n v="105"/>
    <n v="142.80000000000001"/>
    <n v="420"/>
    <n v="571.20000000000005"/>
    <x v="18"/>
    <x v="8"/>
    <x v="0"/>
  </r>
  <r>
    <d v="2021-09-23T00:00:00"/>
    <x v="30"/>
    <x v="4"/>
    <x v="2"/>
    <x v="1"/>
    <n v="0"/>
    <x v="30"/>
    <x v="2"/>
    <x v="3"/>
    <n v="37"/>
    <n v="49.21"/>
    <n v="444"/>
    <n v="590.52"/>
    <x v="19"/>
    <x v="8"/>
    <x v="0"/>
  </r>
  <r>
    <d v="2021-09-23T00:00:00"/>
    <x v="32"/>
    <x v="11"/>
    <x v="1"/>
    <x v="0"/>
    <n v="0"/>
    <x v="32"/>
    <x v="0"/>
    <x v="0"/>
    <n v="126"/>
    <n v="162.54"/>
    <n v="882"/>
    <n v="1137.78"/>
    <x v="19"/>
    <x v="8"/>
    <x v="0"/>
  </r>
  <r>
    <d v="2021-09-27T00:00:00"/>
    <x v="13"/>
    <x v="5"/>
    <x v="2"/>
    <x v="1"/>
    <n v="0"/>
    <x v="13"/>
    <x v="4"/>
    <x v="2"/>
    <n v="55"/>
    <n v="58.3"/>
    <n v="55"/>
    <n v="58.3"/>
    <x v="13"/>
    <x v="8"/>
    <x v="0"/>
  </r>
  <r>
    <d v="2021-09-30T00:00:00"/>
    <x v="9"/>
    <x v="0"/>
    <x v="1"/>
    <x v="0"/>
    <n v="0"/>
    <x v="9"/>
    <x v="2"/>
    <x v="1"/>
    <n v="112"/>
    <n v="146.72"/>
    <n v="1008"/>
    <n v="1320.48"/>
    <x v="24"/>
    <x v="8"/>
    <x v="0"/>
  </r>
  <r>
    <d v="2021-09-30T00:00:00"/>
    <x v="15"/>
    <x v="3"/>
    <x v="1"/>
    <x v="0"/>
    <n v="0"/>
    <x v="15"/>
    <x v="3"/>
    <x v="1"/>
    <n v="75"/>
    <n v="85.5"/>
    <n v="375"/>
    <n v="427.5"/>
    <x v="24"/>
    <x v="8"/>
    <x v="0"/>
  </r>
  <r>
    <d v="2021-10-01T00:00:00"/>
    <x v="28"/>
    <x v="12"/>
    <x v="1"/>
    <x v="1"/>
    <n v="0"/>
    <x v="28"/>
    <x v="4"/>
    <x v="0"/>
    <n v="148"/>
    <n v="201.28"/>
    <n v="2072"/>
    <n v="2817.92"/>
    <x v="0"/>
    <x v="9"/>
    <x v="0"/>
  </r>
  <r>
    <d v="2021-10-02T00:00:00"/>
    <x v="9"/>
    <x v="1"/>
    <x v="2"/>
    <x v="0"/>
    <n v="0"/>
    <x v="9"/>
    <x v="2"/>
    <x v="1"/>
    <n v="112"/>
    <n v="146.72"/>
    <n v="1680"/>
    <n v="2200.8000000000002"/>
    <x v="1"/>
    <x v="9"/>
    <x v="0"/>
  </r>
  <r>
    <d v="2021-10-03T00:00:00"/>
    <x v="40"/>
    <x v="0"/>
    <x v="2"/>
    <x v="0"/>
    <n v="0"/>
    <x v="40"/>
    <x v="2"/>
    <x v="0"/>
    <n v="150"/>
    <n v="210"/>
    <n v="1350"/>
    <n v="1890"/>
    <x v="2"/>
    <x v="9"/>
    <x v="0"/>
  </r>
  <r>
    <d v="2021-10-06T00:00:00"/>
    <x v="4"/>
    <x v="5"/>
    <x v="2"/>
    <x v="0"/>
    <n v="0"/>
    <x v="4"/>
    <x v="4"/>
    <x v="3"/>
    <n v="5"/>
    <n v="6.7"/>
    <n v="5"/>
    <n v="6.7"/>
    <x v="16"/>
    <x v="9"/>
    <x v="0"/>
  </r>
  <r>
    <d v="2021-10-06T00:00:00"/>
    <x v="43"/>
    <x v="4"/>
    <x v="1"/>
    <x v="0"/>
    <n v="0"/>
    <x v="43"/>
    <x v="4"/>
    <x v="1"/>
    <n v="90"/>
    <n v="96.3"/>
    <n v="1080"/>
    <n v="1155.5999999999999"/>
    <x v="16"/>
    <x v="9"/>
    <x v="0"/>
  </r>
  <r>
    <d v="2021-10-07T00:00:00"/>
    <x v="42"/>
    <x v="2"/>
    <x v="2"/>
    <x v="1"/>
    <n v="0"/>
    <x v="42"/>
    <x v="4"/>
    <x v="3"/>
    <n v="18"/>
    <n v="24.66"/>
    <n v="108"/>
    <n v="147.96"/>
    <x v="20"/>
    <x v="9"/>
    <x v="0"/>
  </r>
  <r>
    <d v="2021-10-09T00:00:00"/>
    <x v="1"/>
    <x v="3"/>
    <x v="2"/>
    <x v="1"/>
    <n v="0"/>
    <x v="1"/>
    <x v="1"/>
    <x v="1"/>
    <n v="72"/>
    <n v="79.92"/>
    <n v="360"/>
    <n v="399.6"/>
    <x v="4"/>
    <x v="9"/>
    <x v="0"/>
  </r>
  <r>
    <d v="2021-10-09T00:00:00"/>
    <x v="18"/>
    <x v="14"/>
    <x v="1"/>
    <x v="1"/>
    <n v="0"/>
    <x v="18"/>
    <x v="4"/>
    <x v="1"/>
    <n v="89"/>
    <n v="117.48"/>
    <n v="979"/>
    <n v="1292.28"/>
    <x v="4"/>
    <x v="9"/>
    <x v="0"/>
  </r>
  <r>
    <d v="2021-10-10T00:00:00"/>
    <x v="4"/>
    <x v="12"/>
    <x v="2"/>
    <x v="1"/>
    <n v="0"/>
    <x v="4"/>
    <x v="4"/>
    <x v="3"/>
    <n v="5"/>
    <n v="6.7"/>
    <n v="70"/>
    <n v="93.8"/>
    <x v="26"/>
    <x v="9"/>
    <x v="0"/>
  </r>
  <r>
    <d v="2021-10-11T00:00:00"/>
    <x v="31"/>
    <x v="1"/>
    <x v="2"/>
    <x v="1"/>
    <n v="0"/>
    <x v="31"/>
    <x v="2"/>
    <x v="2"/>
    <n v="44"/>
    <n v="48.4"/>
    <n v="660"/>
    <n v="726"/>
    <x v="5"/>
    <x v="9"/>
    <x v="0"/>
  </r>
  <r>
    <d v="2021-10-12T00:00:00"/>
    <x v="26"/>
    <x v="6"/>
    <x v="1"/>
    <x v="0"/>
    <n v="0"/>
    <x v="26"/>
    <x v="4"/>
    <x v="2"/>
    <n v="48"/>
    <n v="57.120000000000005"/>
    <n v="384"/>
    <n v="456.96000000000004"/>
    <x v="6"/>
    <x v="9"/>
    <x v="0"/>
  </r>
  <r>
    <d v="2021-10-17T00:00:00"/>
    <x v="16"/>
    <x v="10"/>
    <x v="2"/>
    <x v="0"/>
    <n v="0"/>
    <x v="16"/>
    <x v="3"/>
    <x v="1"/>
    <n v="98"/>
    <n v="103.88"/>
    <n v="1274"/>
    <n v="1350.44"/>
    <x v="30"/>
    <x v="9"/>
    <x v="0"/>
  </r>
  <r>
    <d v="2021-10-18T00:00:00"/>
    <x v="7"/>
    <x v="2"/>
    <x v="1"/>
    <x v="1"/>
    <n v="0"/>
    <x v="7"/>
    <x v="0"/>
    <x v="3"/>
    <n v="7"/>
    <n v="8.33"/>
    <n v="42"/>
    <n v="49.980000000000004"/>
    <x v="7"/>
    <x v="9"/>
    <x v="0"/>
  </r>
  <r>
    <d v="2021-10-18T00:00:00"/>
    <x v="32"/>
    <x v="10"/>
    <x v="1"/>
    <x v="1"/>
    <n v="0"/>
    <x v="32"/>
    <x v="0"/>
    <x v="0"/>
    <n v="126"/>
    <n v="162.54"/>
    <n v="1638"/>
    <n v="2113.02"/>
    <x v="7"/>
    <x v="9"/>
    <x v="0"/>
  </r>
  <r>
    <d v="2021-10-22T00:00:00"/>
    <x v="31"/>
    <x v="11"/>
    <x v="2"/>
    <x v="1"/>
    <n v="0"/>
    <x v="31"/>
    <x v="2"/>
    <x v="2"/>
    <n v="44"/>
    <n v="48.4"/>
    <n v="308"/>
    <n v="338.8"/>
    <x v="18"/>
    <x v="9"/>
    <x v="0"/>
  </r>
  <r>
    <d v="2021-10-22T00:00:00"/>
    <x v="0"/>
    <x v="10"/>
    <x v="1"/>
    <x v="1"/>
    <n v="0"/>
    <x v="0"/>
    <x v="0"/>
    <x v="0"/>
    <n v="144"/>
    <n v="156.96"/>
    <n v="1872"/>
    <n v="2040.48"/>
    <x v="18"/>
    <x v="9"/>
    <x v="0"/>
  </r>
  <r>
    <d v="2021-10-22T00:00:00"/>
    <x v="37"/>
    <x v="5"/>
    <x v="2"/>
    <x v="1"/>
    <n v="0"/>
    <x v="37"/>
    <x v="3"/>
    <x v="3"/>
    <n v="6"/>
    <n v="7.8599999999999994"/>
    <n v="6"/>
    <n v="7.8599999999999994"/>
    <x v="18"/>
    <x v="9"/>
    <x v="0"/>
  </r>
  <r>
    <d v="2021-10-24T00:00:00"/>
    <x v="31"/>
    <x v="8"/>
    <x v="0"/>
    <x v="1"/>
    <n v="0"/>
    <x v="31"/>
    <x v="2"/>
    <x v="2"/>
    <n v="44"/>
    <n v="48.4"/>
    <n v="132"/>
    <n v="145.19999999999999"/>
    <x v="27"/>
    <x v="9"/>
    <x v="0"/>
  </r>
  <r>
    <d v="2021-10-25T00:00:00"/>
    <x v="11"/>
    <x v="0"/>
    <x v="1"/>
    <x v="1"/>
    <n v="0"/>
    <x v="11"/>
    <x v="1"/>
    <x v="1"/>
    <n v="76"/>
    <n v="82.08"/>
    <n v="684"/>
    <n v="738.72"/>
    <x v="11"/>
    <x v="9"/>
    <x v="0"/>
  </r>
  <r>
    <d v="2021-10-26T00:00:00"/>
    <x v="3"/>
    <x v="2"/>
    <x v="0"/>
    <x v="1"/>
    <n v="0"/>
    <x v="3"/>
    <x v="3"/>
    <x v="2"/>
    <n v="44"/>
    <n v="48.84"/>
    <n v="264"/>
    <n v="293.04000000000002"/>
    <x v="12"/>
    <x v="9"/>
    <x v="0"/>
  </r>
  <r>
    <d v="2021-10-28T00:00:00"/>
    <x v="25"/>
    <x v="5"/>
    <x v="2"/>
    <x v="1"/>
    <n v="0"/>
    <x v="25"/>
    <x v="3"/>
    <x v="1"/>
    <n v="83"/>
    <n v="94.62"/>
    <n v="83"/>
    <n v="94.62"/>
    <x v="14"/>
    <x v="9"/>
    <x v="0"/>
  </r>
  <r>
    <d v="2021-10-29T00:00:00"/>
    <x v="1"/>
    <x v="12"/>
    <x v="1"/>
    <x v="0"/>
    <n v="0"/>
    <x v="1"/>
    <x v="1"/>
    <x v="1"/>
    <n v="72"/>
    <n v="79.92"/>
    <n v="1008"/>
    <n v="1118.8800000000001"/>
    <x v="28"/>
    <x v="9"/>
    <x v="0"/>
  </r>
  <r>
    <d v="2021-10-31T00:00:00"/>
    <x v="32"/>
    <x v="2"/>
    <x v="1"/>
    <x v="1"/>
    <n v="0"/>
    <x v="32"/>
    <x v="0"/>
    <x v="0"/>
    <n v="126"/>
    <n v="162.54"/>
    <n v="756"/>
    <n v="975.24"/>
    <x v="25"/>
    <x v="9"/>
    <x v="0"/>
  </r>
  <r>
    <d v="2021-11-03T00:00:00"/>
    <x v="2"/>
    <x v="4"/>
    <x v="2"/>
    <x v="1"/>
    <n v="0"/>
    <x v="2"/>
    <x v="2"/>
    <x v="1"/>
    <n v="112"/>
    <n v="122.08"/>
    <n v="1344"/>
    <n v="1464.96"/>
    <x v="2"/>
    <x v="10"/>
    <x v="0"/>
  </r>
  <r>
    <d v="2021-11-06T00:00:00"/>
    <x v="43"/>
    <x v="9"/>
    <x v="2"/>
    <x v="0"/>
    <n v="0"/>
    <x v="43"/>
    <x v="4"/>
    <x v="1"/>
    <n v="90"/>
    <n v="96.3"/>
    <n v="900"/>
    <n v="963"/>
    <x v="16"/>
    <x v="10"/>
    <x v="0"/>
  </r>
  <r>
    <d v="2021-11-08T00:00:00"/>
    <x v="36"/>
    <x v="1"/>
    <x v="2"/>
    <x v="0"/>
    <n v="0"/>
    <x v="36"/>
    <x v="3"/>
    <x v="2"/>
    <n v="43"/>
    <n v="47.730000000000004"/>
    <n v="645"/>
    <n v="715.95"/>
    <x v="21"/>
    <x v="10"/>
    <x v="0"/>
  </r>
  <r>
    <d v="2021-11-10T00:00:00"/>
    <x v="10"/>
    <x v="2"/>
    <x v="1"/>
    <x v="1"/>
    <n v="0"/>
    <x v="10"/>
    <x v="1"/>
    <x v="0"/>
    <n v="120"/>
    <n v="162"/>
    <n v="720"/>
    <n v="972"/>
    <x v="26"/>
    <x v="10"/>
    <x v="0"/>
  </r>
  <r>
    <d v="2021-11-11T00:00:00"/>
    <x v="17"/>
    <x v="4"/>
    <x v="0"/>
    <x v="0"/>
    <n v="0"/>
    <x v="17"/>
    <x v="1"/>
    <x v="1"/>
    <n v="90"/>
    <n v="115.2"/>
    <n v="1080"/>
    <n v="1382.4"/>
    <x v="5"/>
    <x v="10"/>
    <x v="0"/>
  </r>
  <r>
    <d v="2021-11-12T00:00:00"/>
    <x v="20"/>
    <x v="8"/>
    <x v="1"/>
    <x v="1"/>
    <n v="0"/>
    <x v="20"/>
    <x v="2"/>
    <x v="0"/>
    <n v="148"/>
    <n v="164.28"/>
    <n v="444"/>
    <n v="492.84000000000003"/>
    <x v="6"/>
    <x v="10"/>
    <x v="0"/>
  </r>
  <r>
    <d v="2021-11-20T00:00:00"/>
    <x v="13"/>
    <x v="12"/>
    <x v="1"/>
    <x v="0"/>
    <n v="0"/>
    <x v="13"/>
    <x v="4"/>
    <x v="2"/>
    <n v="55"/>
    <n v="58.3"/>
    <n v="770"/>
    <n v="816.19999999999993"/>
    <x v="9"/>
    <x v="10"/>
    <x v="0"/>
  </r>
  <r>
    <d v="2021-11-20T00:00:00"/>
    <x v="25"/>
    <x v="14"/>
    <x v="1"/>
    <x v="1"/>
    <n v="0"/>
    <x v="25"/>
    <x v="3"/>
    <x v="1"/>
    <n v="83"/>
    <n v="94.62"/>
    <n v="913"/>
    <n v="1040.8200000000002"/>
    <x v="9"/>
    <x v="10"/>
    <x v="0"/>
  </r>
  <r>
    <d v="2021-11-21T00:00:00"/>
    <x v="9"/>
    <x v="5"/>
    <x v="0"/>
    <x v="0"/>
    <n v="0"/>
    <x v="9"/>
    <x v="2"/>
    <x v="1"/>
    <n v="112"/>
    <n v="146.72"/>
    <n v="112"/>
    <n v="146.72"/>
    <x v="10"/>
    <x v="10"/>
    <x v="0"/>
  </r>
  <r>
    <d v="2021-11-21T00:00:00"/>
    <x v="15"/>
    <x v="5"/>
    <x v="1"/>
    <x v="1"/>
    <n v="0"/>
    <x v="15"/>
    <x v="3"/>
    <x v="1"/>
    <n v="75"/>
    <n v="85.5"/>
    <n v="75"/>
    <n v="85.5"/>
    <x v="10"/>
    <x v="10"/>
    <x v="0"/>
  </r>
  <r>
    <d v="2021-11-27T00:00:00"/>
    <x v="35"/>
    <x v="6"/>
    <x v="1"/>
    <x v="0"/>
    <n v="0"/>
    <x v="35"/>
    <x v="2"/>
    <x v="1"/>
    <n v="73"/>
    <n v="94.17"/>
    <n v="584"/>
    <n v="753.36"/>
    <x v="13"/>
    <x v="10"/>
    <x v="0"/>
  </r>
  <r>
    <d v="2021-11-28T00:00:00"/>
    <x v="17"/>
    <x v="13"/>
    <x v="2"/>
    <x v="1"/>
    <n v="0"/>
    <x v="17"/>
    <x v="1"/>
    <x v="1"/>
    <n v="90"/>
    <n v="115.2"/>
    <n v="180"/>
    <n v="230.4"/>
    <x v="14"/>
    <x v="10"/>
    <x v="0"/>
  </r>
  <r>
    <d v="2021-11-30T00:00:00"/>
    <x v="34"/>
    <x v="1"/>
    <x v="2"/>
    <x v="0"/>
    <n v="0"/>
    <x v="34"/>
    <x v="1"/>
    <x v="3"/>
    <n v="37"/>
    <n v="42.55"/>
    <n v="555"/>
    <n v="638.25"/>
    <x v="24"/>
    <x v="10"/>
    <x v="0"/>
  </r>
  <r>
    <d v="2021-12-02T00:00:00"/>
    <x v="21"/>
    <x v="9"/>
    <x v="2"/>
    <x v="1"/>
    <n v="0"/>
    <x v="21"/>
    <x v="2"/>
    <x v="3"/>
    <n v="13"/>
    <n v="16.64"/>
    <n v="130"/>
    <n v="166.4"/>
    <x v="1"/>
    <x v="11"/>
    <x v="0"/>
  </r>
  <r>
    <d v="2021-12-03T00:00:00"/>
    <x v="13"/>
    <x v="13"/>
    <x v="1"/>
    <x v="1"/>
    <n v="0"/>
    <x v="13"/>
    <x v="4"/>
    <x v="2"/>
    <n v="55"/>
    <n v="58.3"/>
    <n v="110"/>
    <n v="116.6"/>
    <x v="2"/>
    <x v="11"/>
    <x v="0"/>
  </r>
  <r>
    <d v="2021-12-03T00:00:00"/>
    <x v="40"/>
    <x v="6"/>
    <x v="1"/>
    <x v="0"/>
    <n v="0"/>
    <x v="40"/>
    <x v="2"/>
    <x v="0"/>
    <n v="150"/>
    <n v="210"/>
    <n v="1200"/>
    <n v="1680"/>
    <x v="2"/>
    <x v="11"/>
    <x v="0"/>
  </r>
  <r>
    <d v="2021-12-05T00:00:00"/>
    <x v="3"/>
    <x v="1"/>
    <x v="2"/>
    <x v="1"/>
    <n v="0"/>
    <x v="3"/>
    <x v="3"/>
    <x v="2"/>
    <n v="44"/>
    <n v="48.84"/>
    <n v="660"/>
    <n v="732.6"/>
    <x v="15"/>
    <x v="11"/>
    <x v="0"/>
  </r>
  <r>
    <d v="2021-12-05T00:00:00"/>
    <x v="20"/>
    <x v="5"/>
    <x v="2"/>
    <x v="0"/>
    <n v="0"/>
    <x v="20"/>
    <x v="2"/>
    <x v="0"/>
    <n v="148"/>
    <n v="164.28"/>
    <n v="148"/>
    <n v="164.28"/>
    <x v="15"/>
    <x v="11"/>
    <x v="0"/>
  </r>
  <r>
    <d v="2021-12-07T00:00:00"/>
    <x v="2"/>
    <x v="6"/>
    <x v="2"/>
    <x v="0"/>
    <n v="0"/>
    <x v="2"/>
    <x v="2"/>
    <x v="1"/>
    <n v="112"/>
    <n v="122.08"/>
    <n v="896"/>
    <n v="976.64"/>
    <x v="20"/>
    <x v="11"/>
    <x v="0"/>
  </r>
  <r>
    <d v="2021-12-08T00:00:00"/>
    <x v="11"/>
    <x v="12"/>
    <x v="2"/>
    <x v="0"/>
    <n v="0"/>
    <x v="11"/>
    <x v="1"/>
    <x v="1"/>
    <n v="76"/>
    <n v="82.08"/>
    <n v="1064"/>
    <n v="1149.1199999999999"/>
    <x v="21"/>
    <x v="11"/>
    <x v="0"/>
  </r>
  <r>
    <d v="2021-12-14T00:00:00"/>
    <x v="10"/>
    <x v="7"/>
    <x v="2"/>
    <x v="0"/>
    <n v="0"/>
    <x v="10"/>
    <x v="1"/>
    <x v="0"/>
    <n v="120"/>
    <n v="162"/>
    <n v="480"/>
    <n v="648"/>
    <x v="29"/>
    <x v="11"/>
    <x v="0"/>
  </r>
  <r>
    <d v="2021-12-18T00:00:00"/>
    <x v="6"/>
    <x v="13"/>
    <x v="2"/>
    <x v="1"/>
    <n v="0"/>
    <x v="6"/>
    <x v="3"/>
    <x v="1"/>
    <n v="71"/>
    <n v="80.94"/>
    <n v="142"/>
    <n v="161.88"/>
    <x v="7"/>
    <x v="11"/>
    <x v="0"/>
  </r>
  <r>
    <d v="2021-12-18T00:00:00"/>
    <x v="22"/>
    <x v="6"/>
    <x v="1"/>
    <x v="1"/>
    <n v="0"/>
    <x v="22"/>
    <x v="0"/>
    <x v="0"/>
    <n v="121"/>
    <n v="141.57"/>
    <n v="968"/>
    <n v="1132.56"/>
    <x v="7"/>
    <x v="11"/>
    <x v="0"/>
  </r>
  <r>
    <d v="2021-12-19T00:00:00"/>
    <x v="12"/>
    <x v="4"/>
    <x v="2"/>
    <x v="0"/>
    <n v="0"/>
    <x v="12"/>
    <x v="0"/>
    <x v="0"/>
    <n v="141"/>
    <n v="149.46"/>
    <n v="1692"/>
    <n v="1793.52"/>
    <x v="8"/>
    <x v="11"/>
    <x v="0"/>
  </r>
  <r>
    <d v="2021-12-19T00:00:00"/>
    <x v="19"/>
    <x v="8"/>
    <x v="0"/>
    <x v="0"/>
    <n v="0"/>
    <x v="19"/>
    <x v="4"/>
    <x v="2"/>
    <n v="47"/>
    <n v="53.11"/>
    <n v="141"/>
    <n v="159.32999999999998"/>
    <x v="8"/>
    <x v="11"/>
    <x v="0"/>
  </r>
  <r>
    <d v="2021-12-19T00:00:00"/>
    <x v="31"/>
    <x v="9"/>
    <x v="1"/>
    <x v="0"/>
    <n v="0"/>
    <x v="31"/>
    <x v="2"/>
    <x v="2"/>
    <n v="44"/>
    <n v="48.4"/>
    <n v="440"/>
    <n v="484"/>
    <x v="8"/>
    <x v="11"/>
    <x v="0"/>
  </r>
  <r>
    <d v="2021-12-20T00:00:00"/>
    <x v="35"/>
    <x v="12"/>
    <x v="2"/>
    <x v="0"/>
    <n v="0"/>
    <x v="35"/>
    <x v="2"/>
    <x v="1"/>
    <n v="73"/>
    <n v="94.17"/>
    <n v="1022"/>
    <n v="1318.38"/>
    <x v="9"/>
    <x v="11"/>
    <x v="0"/>
  </r>
  <r>
    <d v="2021-12-21T00:00:00"/>
    <x v="42"/>
    <x v="9"/>
    <x v="1"/>
    <x v="1"/>
    <n v="0"/>
    <x v="42"/>
    <x v="4"/>
    <x v="3"/>
    <n v="18"/>
    <n v="24.66"/>
    <n v="180"/>
    <n v="246.6"/>
    <x v="10"/>
    <x v="11"/>
    <x v="0"/>
  </r>
  <r>
    <d v="2021-12-24T00:00:00"/>
    <x v="10"/>
    <x v="6"/>
    <x v="0"/>
    <x v="1"/>
    <n v="0"/>
    <x v="10"/>
    <x v="1"/>
    <x v="0"/>
    <n v="120"/>
    <n v="162"/>
    <n v="960"/>
    <n v="1296"/>
    <x v="27"/>
    <x v="11"/>
    <x v="0"/>
  </r>
  <r>
    <d v="2021-12-24T00:00:00"/>
    <x v="43"/>
    <x v="6"/>
    <x v="0"/>
    <x v="0"/>
    <n v="0"/>
    <x v="43"/>
    <x v="4"/>
    <x v="1"/>
    <n v="90"/>
    <n v="96.3"/>
    <n v="720"/>
    <n v="770.4"/>
    <x v="27"/>
    <x v="11"/>
    <x v="0"/>
  </r>
  <r>
    <d v="2021-12-26T00:00:00"/>
    <x v="41"/>
    <x v="12"/>
    <x v="1"/>
    <x v="1"/>
    <n v="0"/>
    <x v="41"/>
    <x v="1"/>
    <x v="0"/>
    <n v="138"/>
    <n v="173.88"/>
    <n v="1932"/>
    <n v="2434.3199999999997"/>
    <x v="12"/>
    <x v="11"/>
    <x v="0"/>
  </r>
  <r>
    <d v="2021-12-27T00:00:00"/>
    <x v="19"/>
    <x v="12"/>
    <x v="2"/>
    <x v="1"/>
    <n v="0"/>
    <x v="19"/>
    <x v="4"/>
    <x v="2"/>
    <n v="47"/>
    <n v="53.11"/>
    <n v="658"/>
    <n v="743.54"/>
    <x v="13"/>
    <x v="11"/>
    <x v="0"/>
  </r>
  <r>
    <d v="2021-12-28T00:00:00"/>
    <x v="19"/>
    <x v="2"/>
    <x v="2"/>
    <x v="1"/>
    <n v="0"/>
    <x v="19"/>
    <x v="4"/>
    <x v="2"/>
    <n v="47"/>
    <n v="53.11"/>
    <n v="282"/>
    <n v="318.65999999999997"/>
    <x v="14"/>
    <x v="11"/>
    <x v="0"/>
  </r>
  <r>
    <d v="2021-12-30T00:00:00"/>
    <x v="20"/>
    <x v="10"/>
    <x v="1"/>
    <x v="0"/>
    <n v="0"/>
    <x v="20"/>
    <x v="2"/>
    <x v="0"/>
    <n v="148"/>
    <n v="164.28"/>
    <n v="1924"/>
    <n v="2135.64"/>
    <x v="24"/>
    <x v="11"/>
    <x v="0"/>
  </r>
  <r>
    <d v="2022-01-01T00:00:00"/>
    <x v="22"/>
    <x v="5"/>
    <x v="0"/>
    <x v="1"/>
    <n v="0"/>
    <x v="22"/>
    <x v="0"/>
    <x v="0"/>
    <n v="121"/>
    <n v="141.57"/>
    <n v="121"/>
    <n v="141.57"/>
    <x v="0"/>
    <x v="0"/>
    <x v="1"/>
  </r>
  <r>
    <d v="2022-01-02T00:00:00"/>
    <x v="20"/>
    <x v="11"/>
    <x v="2"/>
    <x v="1"/>
    <n v="0"/>
    <x v="20"/>
    <x v="2"/>
    <x v="0"/>
    <n v="148"/>
    <n v="164.28"/>
    <n v="1036"/>
    <n v="1149.96"/>
    <x v="1"/>
    <x v="0"/>
    <x v="1"/>
  </r>
  <r>
    <d v="2022-01-02T00:00:00"/>
    <x v="27"/>
    <x v="13"/>
    <x v="1"/>
    <x v="1"/>
    <n v="0"/>
    <x v="27"/>
    <x v="2"/>
    <x v="3"/>
    <n v="12"/>
    <n v="15.719999999999999"/>
    <n v="24"/>
    <n v="31.439999999999998"/>
    <x v="1"/>
    <x v="0"/>
    <x v="1"/>
  </r>
  <r>
    <d v="2022-01-02T00:00:00"/>
    <x v="38"/>
    <x v="5"/>
    <x v="2"/>
    <x v="1"/>
    <n v="0"/>
    <x v="38"/>
    <x v="4"/>
    <x v="1"/>
    <n v="95"/>
    <n v="119.7"/>
    <n v="95"/>
    <n v="119.7"/>
    <x v="1"/>
    <x v="0"/>
    <x v="1"/>
  </r>
  <r>
    <d v="2022-01-03T00:00:00"/>
    <x v="23"/>
    <x v="0"/>
    <x v="2"/>
    <x v="1"/>
    <n v="0"/>
    <x v="23"/>
    <x v="1"/>
    <x v="1"/>
    <n v="67"/>
    <n v="83.08"/>
    <n v="603"/>
    <n v="747.72"/>
    <x v="2"/>
    <x v="0"/>
    <x v="1"/>
  </r>
  <r>
    <d v="2022-01-04T00:00:00"/>
    <x v="35"/>
    <x v="6"/>
    <x v="2"/>
    <x v="0"/>
    <n v="0"/>
    <x v="35"/>
    <x v="2"/>
    <x v="1"/>
    <n v="73"/>
    <n v="94.17"/>
    <n v="584"/>
    <n v="753.36"/>
    <x v="3"/>
    <x v="0"/>
    <x v="1"/>
  </r>
  <r>
    <d v="2022-01-04T00:00:00"/>
    <x v="19"/>
    <x v="5"/>
    <x v="1"/>
    <x v="0"/>
    <n v="0"/>
    <x v="19"/>
    <x v="4"/>
    <x v="2"/>
    <n v="47"/>
    <n v="53.11"/>
    <n v="47"/>
    <n v="53.11"/>
    <x v="3"/>
    <x v="0"/>
    <x v="1"/>
  </r>
  <r>
    <d v="2022-01-09T00:00:00"/>
    <x v="18"/>
    <x v="4"/>
    <x v="2"/>
    <x v="0"/>
    <n v="0"/>
    <x v="18"/>
    <x v="4"/>
    <x v="1"/>
    <n v="89"/>
    <n v="117.48"/>
    <n v="1068"/>
    <n v="1409.76"/>
    <x v="4"/>
    <x v="0"/>
    <x v="1"/>
  </r>
  <r>
    <d v="2022-01-10T00:00:00"/>
    <x v="13"/>
    <x v="12"/>
    <x v="1"/>
    <x v="0"/>
    <n v="0"/>
    <x v="13"/>
    <x v="4"/>
    <x v="2"/>
    <n v="55"/>
    <n v="58.3"/>
    <n v="770"/>
    <n v="816.19999999999993"/>
    <x v="26"/>
    <x v="0"/>
    <x v="1"/>
  </r>
  <r>
    <d v="2022-01-11T00:00:00"/>
    <x v="18"/>
    <x v="13"/>
    <x v="2"/>
    <x v="0"/>
    <n v="0"/>
    <x v="18"/>
    <x v="4"/>
    <x v="1"/>
    <n v="89"/>
    <n v="117.48"/>
    <n v="178"/>
    <n v="234.96"/>
    <x v="5"/>
    <x v="0"/>
    <x v="1"/>
  </r>
  <r>
    <d v="2022-01-13T00:00:00"/>
    <x v="40"/>
    <x v="2"/>
    <x v="1"/>
    <x v="0"/>
    <n v="0"/>
    <x v="40"/>
    <x v="2"/>
    <x v="0"/>
    <n v="150"/>
    <n v="210"/>
    <n v="900"/>
    <n v="1260"/>
    <x v="22"/>
    <x v="0"/>
    <x v="1"/>
  </r>
  <r>
    <d v="2022-01-14T00:00:00"/>
    <x v="31"/>
    <x v="12"/>
    <x v="2"/>
    <x v="0"/>
    <n v="0"/>
    <x v="31"/>
    <x v="2"/>
    <x v="2"/>
    <n v="44"/>
    <n v="48.4"/>
    <n v="616"/>
    <n v="677.6"/>
    <x v="29"/>
    <x v="0"/>
    <x v="1"/>
  </r>
  <r>
    <d v="2022-01-15T00:00:00"/>
    <x v="22"/>
    <x v="9"/>
    <x v="2"/>
    <x v="1"/>
    <n v="0"/>
    <x v="22"/>
    <x v="0"/>
    <x v="0"/>
    <n v="121"/>
    <n v="141.57"/>
    <n v="1210"/>
    <n v="1415.6999999999998"/>
    <x v="17"/>
    <x v="0"/>
    <x v="1"/>
  </r>
  <r>
    <d v="2022-01-16T00:00:00"/>
    <x v="9"/>
    <x v="14"/>
    <x v="1"/>
    <x v="1"/>
    <n v="0"/>
    <x v="9"/>
    <x v="2"/>
    <x v="1"/>
    <n v="112"/>
    <n v="146.72"/>
    <n v="1232"/>
    <n v="1613.92"/>
    <x v="23"/>
    <x v="0"/>
    <x v="1"/>
  </r>
  <r>
    <d v="2022-01-17T00:00:00"/>
    <x v="17"/>
    <x v="7"/>
    <x v="1"/>
    <x v="0"/>
    <n v="0"/>
    <x v="17"/>
    <x v="1"/>
    <x v="1"/>
    <n v="90"/>
    <n v="115.2"/>
    <n v="360"/>
    <n v="460.8"/>
    <x v="30"/>
    <x v="0"/>
    <x v="1"/>
  </r>
  <r>
    <d v="2022-01-18T00:00:00"/>
    <x v="25"/>
    <x v="0"/>
    <x v="0"/>
    <x v="1"/>
    <n v="0"/>
    <x v="25"/>
    <x v="3"/>
    <x v="1"/>
    <n v="83"/>
    <n v="94.62"/>
    <n v="747"/>
    <n v="851.58"/>
    <x v="7"/>
    <x v="0"/>
    <x v="1"/>
  </r>
  <r>
    <d v="2022-01-20T00:00:00"/>
    <x v="32"/>
    <x v="13"/>
    <x v="2"/>
    <x v="1"/>
    <n v="0"/>
    <x v="32"/>
    <x v="0"/>
    <x v="0"/>
    <n v="126"/>
    <n v="162.54"/>
    <n v="252"/>
    <n v="325.08"/>
    <x v="9"/>
    <x v="0"/>
    <x v="1"/>
  </r>
  <r>
    <d v="2022-01-20T00:00:00"/>
    <x v="9"/>
    <x v="11"/>
    <x v="1"/>
    <x v="0"/>
    <n v="0"/>
    <x v="9"/>
    <x v="2"/>
    <x v="1"/>
    <n v="112"/>
    <n v="146.72"/>
    <n v="784"/>
    <n v="1027.04"/>
    <x v="9"/>
    <x v="0"/>
    <x v="1"/>
  </r>
  <r>
    <d v="2022-01-22T00:00:00"/>
    <x v="16"/>
    <x v="2"/>
    <x v="1"/>
    <x v="1"/>
    <n v="0"/>
    <x v="16"/>
    <x v="3"/>
    <x v="1"/>
    <n v="98"/>
    <n v="103.88"/>
    <n v="588"/>
    <n v="623.28"/>
    <x v="18"/>
    <x v="0"/>
    <x v="1"/>
  </r>
  <r>
    <d v="2022-01-23T00:00:00"/>
    <x v="29"/>
    <x v="3"/>
    <x v="0"/>
    <x v="1"/>
    <n v="0"/>
    <x v="29"/>
    <x v="3"/>
    <x v="1"/>
    <n v="105"/>
    <n v="142.80000000000001"/>
    <n v="525"/>
    <n v="714"/>
    <x v="19"/>
    <x v="0"/>
    <x v="1"/>
  </r>
  <r>
    <d v="2022-01-23T00:00:00"/>
    <x v="10"/>
    <x v="6"/>
    <x v="2"/>
    <x v="0"/>
    <n v="0"/>
    <x v="10"/>
    <x v="1"/>
    <x v="0"/>
    <n v="120"/>
    <n v="162"/>
    <n v="960"/>
    <n v="1296"/>
    <x v="19"/>
    <x v="0"/>
    <x v="1"/>
  </r>
  <r>
    <d v="2022-01-24T00:00:00"/>
    <x v="28"/>
    <x v="1"/>
    <x v="1"/>
    <x v="0"/>
    <n v="0"/>
    <x v="28"/>
    <x v="4"/>
    <x v="0"/>
    <n v="148"/>
    <n v="201.28"/>
    <n v="2220"/>
    <n v="3019.2"/>
    <x v="27"/>
    <x v="0"/>
    <x v="1"/>
  </r>
  <r>
    <d v="2022-01-25T00:00:00"/>
    <x v="39"/>
    <x v="12"/>
    <x v="2"/>
    <x v="1"/>
    <n v="0"/>
    <x v="39"/>
    <x v="2"/>
    <x v="0"/>
    <n v="134"/>
    <n v="156.78"/>
    <n v="1876"/>
    <n v="2194.92"/>
    <x v="11"/>
    <x v="0"/>
    <x v="1"/>
  </r>
  <r>
    <d v="2022-01-28T00:00:00"/>
    <x v="21"/>
    <x v="14"/>
    <x v="2"/>
    <x v="0"/>
    <n v="0"/>
    <x v="21"/>
    <x v="2"/>
    <x v="3"/>
    <n v="13"/>
    <n v="16.64"/>
    <n v="143"/>
    <n v="183.04000000000002"/>
    <x v="14"/>
    <x v="0"/>
    <x v="1"/>
  </r>
  <r>
    <d v="2022-01-31T00:00:00"/>
    <x v="12"/>
    <x v="2"/>
    <x v="1"/>
    <x v="1"/>
    <n v="0"/>
    <x v="12"/>
    <x v="0"/>
    <x v="0"/>
    <n v="141"/>
    <n v="149.46"/>
    <n v="846"/>
    <n v="896.76"/>
    <x v="25"/>
    <x v="0"/>
    <x v="1"/>
  </r>
  <r>
    <d v="2022-01-31T00:00:00"/>
    <x v="41"/>
    <x v="0"/>
    <x v="2"/>
    <x v="1"/>
    <n v="0"/>
    <x v="41"/>
    <x v="1"/>
    <x v="0"/>
    <n v="138"/>
    <n v="173.88"/>
    <n v="1242"/>
    <n v="1564.92"/>
    <x v="25"/>
    <x v="0"/>
    <x v="1"/>
  </r>
  <r>
    <d v="2022-02-01T00:00:00"/>
    <x v="24"/>
    <x v="0"/>
    <x v="2"/>
    <x v="1"/>
    <n v="0"/>
    <x v="24"/>
    <x v="3"/>
    <x v="0"/>
    <n v="133"/>
    <n v="155.61000000000001"/>
    <n v="1197"/>
    <n v="1400.4900000000002"/>
    <x v="0"/>
    <x v="1"/>
    <x v="1"/>
  </r>
  <r>
    <d v="2022-02-03T00:00:00"/>
    <x v="9"/>
    <x v="6"/>
    <x v="2"/>
    <x v="0"/>
    <n v="0"/>
    <x v="9"/>
    <x v="2"/>
    <x v="1"/>
    <n v="112"/>
    <n v="146.72"/>
    <n v="896"/>
    <n v="1173.76"/>
    <x v="2"/>
    <x v="1"/>
    <x v="1"/>
  </r>
  <r>
    <d v="2022-02-05T00:00:00"/>
    <x v="30"/>
    <x v="2"/>
    <x v="2"/>
    <x v="1"/>
    <n v="0"/>
    <x v="30"/>
    <x v="2"/>
    <x v="3"/>
    <n v="37"/>
    <n v="49.21"/>
    <n v="222"/>
    <n v="295.26"/>
    <x v="15"/>
    <x v="1"/>
    <x v="1"/>
  </r>
  <r>
    <d v="2022-02-06T00:00:00"/>
    <x v="29"/>
    <x v="2"/>
    <x v="2"/>
    <x v="1"/>
    <n v="0"/>
    <x v="29"/>
    <x v="3"/>
    <x v="1"/>
    <n v="105"/>
    <n v="142.80000000000001"/>
    <n v="630"/>
    <n v="856.80000000000007"/>
    <x v="16"/>
    <x v="1"/>
    <x v="1"/>
  </r>
  <r>
    <d v="2022-02-08T00:00:00"/>
    <x v="24"/>
    <x v="14"/>
    <x v="1"/>
    <x v="1"/>
    <n v="0"/>
    <x v="24"/>
    <x v="3"/>
    <x v="0"/>
    <n v="133"/>
    <n v="155.61000000000001"/>
    <n v="1463"/>
    <n v="1711.71"/>
    <x v="21"/>
    <x v="1"/>
    <x v="1"/>
  </r>
  <r>
    <d v="2022-02-08T00:00:00"/>
    <x v="3"/>
    <x v="8"/>
    <x v="1"/>
    <x v="1"/>
    <n v="0"/>
    <x v="3"/>
    <x v="3"/>
    <x v="2"/>
    <n v="44"/>
    <n v="48.84"/>
    <n v="132"/>
    <n v="146.52000000000001"/>
    <x v="21"/>
    <x v="1"/>
    <x v="1"/>
  </r>
  <r>
    <d v="2022-02-09T00:00:00"/>
    <x v="18"/>
    <x v="12"/>
    <x v="1"/>
    <x v="0"/>
    <n v="0"/>
    <x v="18"/>
    <x v="4"/>
    <x v="1"/>
    <n v="89"/>
    <n v="117.48"/>
    <n v="1246"/>
    <n v="1644.72"/>
    <x v="4"/>
    <x v="1"/>
    <x v="1"/>
  </r>
  <r>
    <d v="2022-02-12T00:00:00"/>
    <x v="20"/>
    <x v="10"/>
    <x v="2"/>
    <x v="1"/>
    <n v="0"/>
    <x v="20"/>
    <x v="2"/>
    <x v="0"/>
    <n v="148"/>
    <n v="164.28"/>
    <n v="1924"/>
    <n v="2135.64"/>
    <x v="6"/>
    <x v="1"/>
    <x v="1"/>
  </r>
  <r>
    <d v="2022-02-14T00:00:00"/>
    <x v="42"/>
    <x v="6"/>
    <x v="1"/>
    <x v="1"/>
    <n v="0"/>
    <x v="42"/>
    <x v="4"/>
    <x v="3"/>
    <n v="18"/>
    <n v="24.66"/>
    <n v="144"/>
    <n v="197.28"/>
    <x v="29"/>
    <x v="1"/>
    <x v="1"/>
  </r>
  <r>
    <d v="2022-02-14T00:00:00"/>
    <x v="33"/>
    <x v="8"/>
    <x v="2"/>
    <x v="1"/>
    <n v="0"/>
    <x v="33"/>
    <x v="4"/>
    <x v="3"/>
    <n v="37"/>
    <n v="41.81"/>
    <n v="111"/>
    <n v="125.43"/>
    <x v="29"/>
    <x v="1"/>
    <x v="1"/>
  </r>
  <r>
    <d v="2022-02-16T00:00:00"/>
    <x v="18"/>
    <x v="5"/>
    <x v="1"/>
    <x v="1"/>
    <n v="0"/>
    <x v="18"/>
    <x v="4"/>
    <x v="1"/>
    <n v="89"/>
    <n v="117.48"/>
    <n v="89"/>
    <n v="117.48"/>
    <x v="23"/>
    <x v="1"/>
    <x v="1"/>
  </r>
  <r>
    <d v="2022-02-19T00:00:00"/>
    <x v="29"/>
    <x v="10"/>
    <x v="1"/>
    <x v="1"/>
    <n v="0"/>
    <x v="29"/>
    <x v="3"/>
    <x v="1"/>
    <n v="105"/>
    <n v="142.80000000000001"/>
    <n v="1365"/>
    <n v="1856.4"/>
    <x v="8"/>
    <x v="1"/>
    <x v="1"/>
  </r>
  <r>
    <d v="2022-02-20T00:00:00"/>
    <x v="35"/>
    <x v="2"/>
    <x v="2"/>
    <x v="1"/>
    <n v="0"/>
    <x v="35"/>
    <x v="2"/>
    <x v="1"/>
    <n v="73"/>
    <n v="94.17"/>
    <n v="438"/>
    <n v="565.02"/>
    <x v="9"/>
    <x v="1"/>
    <x v="1"/>
  </r>
  <r>
    <d v="2022-02-23T00:00:00"/>
    <x v="2"/>
    <x v="2"/>
    <x v="1"/>
    <x v="0"/>
    <n v="0"/>
    <x v="2"/>
    <x v="2"/>
    <x v="1"/>
    <n v="112"/>
    <n v="122.08"/>
    <n v="672"/>
    <n v="732.48"/>
    <x v="19"/>
    <x v="1"/>
    <x v="1"/>
  </r>
  <r>
    <d v="2022-02-23T00:00:00"/>
    <x v="21"/>
    <x v="1"/>
    <x v="1"/>
    <x v="1"/>
    <n v="0"/>
    <x v="21"/>
    <x v="2"/>
    <x v="3"/>
    <n v="13"/>
    <n v="16.64"/>
    <n v="195"/>
    <n v="249.60000000000002"/>
    <x v="19"/>
    <x v="1"/>
    <x v="1"/>
  </r>
  <r>
    <d v="2022-02-23T00:00:00"/>
    <x v="43"/>
    <x v="6"/>
    <x v="2"/>
    <x v="0"/>
    <n v="0"/>
    <x v="43"/>
    <x v="4"/>
    <x v="1"/>
    <n v="90"/>
    <n v="96.3"/>
    <n v="720"/>
    <n v="770.4"/>
    <x v="19"/>
    <x v="1"/>
    <x v="1"/>
  </r>
  <r>
    <d v="2022-02-27T00:00:00"/>
    <x v="35"/>
    <x v="11"/>
    <x v="2"/>
    <x v="1"/>
    <n v="0"/>
    <x v="35"/>
    <x v="2"/>
    <x v="1"/>
    <n v="73"/>
    <n v="94.17"/>
    <n v="511"/>
    <n v="659.19"/>
    <x v="13"/>
    <x v="1"/>
    <x v="1"/>
  </r>
  <r>
    <d v="2022-02-27T00:00:00"/>
    <x v="24"/>
    <x v="1"/>
    <x v="2"/>
    <x v="0"/>
    <n v="0"/>
    <x v="24"/>
    <x v="3"/>
    <x v="0"/>
    <n v="133"/>
    <n v="155.61000000000001"/>
    <n v="1995"/>
    <n v="2334.15"/>
    <x v="13"/>
    <x v="1"/>
    <x v="1"/>
  </r>
  <r>
    <d v="2022-02-28T00:00:00"/>
    <x v="8"/>
    <x v="1"/>
    <x v="2"/>
    <x v="1"/>
    <n v="0"/>
    <x v="8"/>
    <x v="1"/>
    <x v="1"/>
    <n v="67"/>
    <n v="85.76"/>
    <n v="1005"/>
    <n v="1286.4000000000001"/>
    <x v="14"/>
    <x v="1"/>
    <x v="1"/>
  </r>
  <r>
    <d v="2022-03-04T00:00:00"/>
    <x v="42"/>
    <x v="10"/>
    <x v="0"/>
    <x v="0"/>
    <n v="0"/>
    <x v="42"/>
    <x v="4"/>
    <x v="3"/>
    <n v="18"/>
    <n v="24.66"/>
    <n v="234"/>
    <n v="320.58"/>
    <x v="3"/>
    <x v="2"/>
    <x v="1"/>
  </r>
  <r>
    <d v="2022-03-06T00:00:00"/>
    <x v="3"/>
    <x v="13"/>
    <x v="2"/>
    <x v="1"/>
    <n v="0"/>
    <x v="3"/>
    <x v="3"/>
    <x v="2"/>
    <n v="44"/>
    <n v="48.84"/>
    <n v="88"/>
    <n v="97.68"/>
    <x v="16"/>
    <x v="2"/>
    <x v="1"/>
  </r>
  <r>
    <d v="2022-03-07T00:00:00"/>
    <x v="6"/>
    <x v="5"/>
    <x v="2"/>
    <x v="1"/>
    <n v="0"/>
    <x v="6"/>
    <x v="3"/>
    <x v="1"/>
    <n v="71"/>
    <n v="80.94"/>
    <n v="71"/>
    <n v="80.94"/>
    <x v="20"/>
    <x v="2"/>
    <x v="1"/>
  </r>
  <r>
    <d v="2022-03-08T00:00:00"/>
    <x v="11"/>
    <x v="2"/>
    <x v="2"/>
    <x v="0"/>
    <n v="0"/>
    <x v="11"/>
    <x v="1"/>
    <x v="1"/>
    <n v="76"/>
    <n v="82.08"/>
    <n v="456"/>
    <n v="492.48"/>
    <x v="21"/>
    <x v="2"/>
    <x v="1"/>
  </r>
  <r>
    <d v="2022-03-09T00:00:00"/>
    <x v="28"/>
    <x v="8"/>
    <x v="2"/>
    <x v="0"/>
    <n v="0"/>
    <x v="28"/>
    <x v="4"/>
    <x v="0"/>
    <n v="148"/>
    <n v="201.28"/>
    <n v="444"/>
    <n v="603.84"/>
    <x v="4"/>
    <x v="2"/>
    <x v="1"/>
  </r>
  <r>
    <d v="2022-03-09T00:00:00"/>
    <x v="3"/>
    <x v="14"/>
    <x v="1"/>
    <x v="1"/>
    <n v="0"/>
    <x v="3"/>
    <x v="3"/>
    <x v="2"/>
    <n v="44"/>
    <n v="48.84"/>
    <n v="484"/>
    <n v="537.24"/>
    <x v="4"/>
    <x v="2"/>
    <x v="1"/>
  </r>
  <r>
    <d v="2022-03-10T00:00:00"/>
    <x v="38"/>
    <x v="4"/>
    <x v="0"/>
    <x v="0"/>
    <n v="0"/>
    <x v="38"/>
    <x v="4"/>
    <x v="1"/>
    <n v="95"/>
    <n v="119.7"/>
    <n v="1140"/>
    <n v="1436.4"/>
    <x v="26"/>
    <x v="2"/>
    <x v="1"/>
  </r>
  <r>
    <d v="2022-03-14T00:00:00"/>
    <x v="21"/>
    <x v="13"/>
    <x v="2"/>
    <x v="1"/>
    <n v="0"/>
    <x v="21"/>
    <x v="2"/>
    <x v="3"/>
    <n v="13"/>
    <n v="16.64"/>
    <n v="26"/>
    <n v="33.28"/>
    <x v="29"/>
    <x v="2"/>
    <x v="1"/>
  </r>
  <r>
    <d v="2022-03-14T00:00:00"/>
    <x v="42"/>
    <x v="10"/>
    <x v="2"/>
    <x v="0"/>
    <n v="0"/>
    <x v="42"/>
    <x v="4"/>
    <x v="3"/>
    <n v="18"/>
    <n v="24.66"/>
    <n v="234"/>
    <n v="320.58"/>
    <x v="29"/>
    <x v="2"/>
    <x v="1"/>
  </r>
  <r>
    <d v="2022-03-18T00:00:00"/>
    <x v="40"/>
    <x v="13"/>
    <x v="1"/>
    <x v="1"/>
    <n v="0"/>
    <x v="40"/>
    <x v="2"/>
    <x v="0"/>
    <n v="150"/>
    <n v="210"/>
    <n v="300"/>
    <n v="420"/>
    <x v="7"/>
    <x v="2"/>
    <x v="1"/>
  </r>
  <r>
    <d v="2022-03-18T00:00:00"/>
    <x v="26"/>
    <x v="9"/>
    <x v="2"/>
    <x v="1"/>
    <n v="0"/>
    <x v="26"/>
    <x v="4"/>
    <x v="2"/>
    <n v="48"/>
    <n v="57.120000000000005"/>
    <n v="480"/>
    <n v="571.20000000000005"/>
    <x v="7"/>
    <x v="2"/>
    <x v="1"/>
  </r>
  <r>
    <d v="2022-03-19T00:00:00"/>
    <x v="41"/>
    <x v="2"/>
    <x v="0"/>
    <x v="1"/>
    <n v="0"/>
    <x v="41"/>
    <x v="1"/>
    <x v="0"/>
    <n v="138"/>
    <n v="173.88"/>
    <n v="828"/>
    <n v="1043.28"/>
    <x v="8"/>
    <x v="2"/>
    <x v="1"/>
  </r>
  <r>
    <d v="2022-03-23T00:00:00"/>
    <x v="18"/>
    <x v="0"/>
    <x v="2"/>
    <x v="1"/>
    <n v="0"/>
    <x v="18"/>
    <x v="4"/>
    <x v="1"/>
    <n v="89"/>
    <n v="117.48"/>
    <n v="801"/>
    <n v="1057.32"/>
    <x v="19"/>
    <x v="2"/>
    <x v="1"/>
  </r>
  <r>
    <d v="2022-03-25T00:00:00"/>
    <x v="16"/>
    <x v="13"/>
    <x v="0"/>
    <x v="0"/>
    <n v="0"/>
    <x v="16"/>
    <x v="3"/>
    <x v="1"/>
    <n v="98"/>
    <n v="103.88"/>
    <n v="196"/>
    <n v="207.76"/>
    <x v="11"/>
    <x v="2"/>
    <x v="1"/>
  </r>
  <r>
    <d v="2022-03-25T00:00:00"/>
    <x v="28"/>
    <x v="14"/>
    <x v="2"/>
    <x v="0"/>
    <n v="0"/>
    <x v="28"/>
    <x v="4"/>
    <x v="0"/>
    <n v="148"/>
    <n v="201.28"/>
    <n v="1628"/>
    <n v="2214.08"/>
    <x v="11"/>
    <x v="2"/>
    <x v="1"/>
  </r>
  <r>
    <d v="2022-03-29T00:00:00"/>
    <x v="18"/>
    <x v="4"/>
    <x v="1"/>
    <x v="0"/>
    <n v="0"/>
    <x v="18"/>
    <x v="4"/>
    <x v="1"/>
    <n v="89"/>
    <n v="117.48"/>
    <n v="1068"/>
    <n v="1409.76"/>
    <x v="28"/>
    <x v="2"/>
    <x v="1"/>
  </r>
  <r>
    <d v="2022-03-30T00:00:00"/>
    <x v="16"/>
    <x v="10"/>
    <x v="1"/>
    <x v="1"/>
    <n v="0"/>
    <x v="16"/>
    <x v="3"/>
    <x v="1"/>
    <n v="98"/>
    <n v="103.88"/>
    <n v="1274"/>
    <n v="1350.44"/>
    <x v="24"/>
    <x v="2"/>
    <x v="1"/>
  </r>
  <r>
    <d v="2022-04-01T00:00:00"/>
    <x v="29"/>
    <x v="13"/>
    <x v="1"/>
    <x v="1"/>
    <n v="0"/>
    <x v="29"/>
    <x v="3"/>
    <x v="1"/>
    <n v="105"/>
    <n v="142.80000000000001"/>
    <n v="210"/>
    <n v="285.60000000000002"/>
    <x v="0"/>
    <x v="3"/>
    <x v="1"/>
  </r>
  <r>
    <d v="2022-04-02T00:00:00"/>
    <x v="29"/>
    <x v="8"/>
    <x v="2"/>
    <x v="1"/>
    <n v="0"/>
    <x v="29"/>
    <x v="3"/>
    <x v="1"/>
    <n v="105"/>
    <n v="142.80000000000001"/>
    <n v="315"/>
    <n v="428.40000000000003"/>
    <x v="1"/>
    <x v="3"/>
    <x v="1"/>
  </r>
  <r>
    <d v="2022-04-06T00:00:00"/>
    <x v="17"/>
    <x v="13"/>
    <x v="0"/>
    <x v="1"/>
    <n v="0"/>
    <x v="17"/>
    <x v="1"/>
    <x v="1"/>
    <n v="90"/>
    <n v="115.2"/>
    <n v="180"/>
    <n v="230.4"/>
    <x v="16"/>
    <x v="3"/>
    <x v="1"/>
  </r>
  <r>
    <d v="2022-04-07T00:00:00"/>
    <x v="42"/>
    <x v="11"/>
    <x v="2"/>
    <x v="0"/>
    <n v="0"/>
    <x v="42"/>
    <x v="4"/>
    <x v="3"/>
    <n v="18"/>
    <n v="24.66"/>
    <n v="126"/>
    <n v="172.62"/>
    <x v="20"/>
    <x v="3"/>
    <x v="1"/>
  </r>
  <r>
    <d v="2022-04-09T00:00:00"/>
    <x v="34"/>
    <x v="4"/>
    <x v="0"/>
    <x v="1"/>
    <n v="0"/>
    <x v="34"/>
    <x v="1"/>
    <x v="3"/>
    <n v="37"/>
    <n v="42.55"/>
    <n v="444"/>
    <n v="510.59999999999997"/>
    <x v="4"/>
    <x v="3"/>
    <x v="1"/>
  </r>
  <r>
    <d v="2022-04-09T00:00:00"/>
    <x v="29"/>
    <x v="0"/>
    <x v="1"/>
    <x v="0"/>
    <n v="0"/>
    <x v="29"/>
    <x v="3"/>
    <x v="1"/>
    <n v="105"/>
    <n v="142.80000000000001"/>
    <n v="945"/>
    <n v="1285.2"/>
    <x v="4"/>
    <x v="3"/>
    <x v="1"/>
  </r>
  <r>
    <d v="2022-04-13T00:00:00"/>
    <x v="21"/>
    <x v="12"/>
    <x v="0"/>
    <x v="0"/>
    <n v="0"/>
    <x v="21"/>
    <x v="2"/>
    <x v="3"/>
    <n v="13"/>
    <n v="16.64"/>
    <n v="182"/>
    <n v="232.96"/>
    <x v="22"/>
    <x v="3"/>
    <x v="1"/>
  </r>
  <r>
    <d v="2022-04-18T00:00:00"/>
    <x v="41"/>
    <x v="0"/>
    <x v="2"/>
    <x v="1"/>
    <n v="0"/>
    <x v="41"/>
    <x v="1"/>
    <x v="0"/>
    <n v="138"/>
    <n v="173.88"/>
    <n v="1242"/>
    <n v="1564.92"/>
    <x v="7"/>
    <x v="3"/>
    <x v="1"/>
  </r>
  <r>
    <d v="2022-04-20T00:00:00"/>
    <x v="30"/>
    <x v="13"/>
    <x v="0"/>
    <x v="0"/>
    <n v="0"/>
    <x v="30"/>
    <x v="2"/>
    <x v="3"/>
    <n v="37"/>
    <n v="49.21"/>
    <n v="74"/>
    <n v="98.42"/>
    <x v="9"/>
    <x v="3"/>
    <x v="1"/>
  </r>
  <r>
    <d v="2022-04-20T00:00:00"/>
    <x v="35"/>
    <x v="7"/>
    <x v="2"/>
    <x v="0"/>
    <n v="0"/>
    <x v="35"/>
    <x v="2"/>
    <x v="1"/>
    <n v="73"/>
    <n v="94.17"/>
    <n v="292"/>
    <n v="376.68"/>
    <x v="9"/>
    <x v="3"/>
    <x v="1"/>
  </r>
  <r>
    <d v="2022-04-21T00:00:00"/>
    <x v="28"/>
    <x v="13"/>
    <x v="2"/>
    <x v="1"/>
    <n v="0"/>
    <x v="28"/>
    <x v="4"/>
    <x v="0"/>
    <n v="148"/>
    <n v="201.28"/>
    <n v="296"/>
    <n v="402.56"/>
    <x v="10"/>
    <x v="3"/>
    <x v="1"/>
  </r>
  <r>
    <d v="2022-04-21T00:00:00"/>
    <x v="42"/>
    <x v="12"/>
    <x v="1"/>
    <x v="0"/>
    <n v="0"/>
    <x v="42"/>
    <x v="4"/>
    <x v="3"/>
    <n v="18"/>
    <n v="24.66"/>
    <n v="252"/>
    <n v="345.24"/>
    <x v="10"/>
    <x v="3"/>
    <x v="1"/>
  </r>
  <r>
    <d v="2022-04-23T00:00:00"/>
    <x v="11"/>
    <x v="1"/>
    <x v="1"/>
    <x v="0"/>
    <n v="0"/>
    <x v="11"/>
    <x v="1"/>
    <x v="1"/>
    <n v="76"/>
    <n v="82.08"/>
    <n v="1140"/>
    <n v="1231.2"/>
    <x v="19"/>
    <x v="3"/>
    <x v="1"/>
  </r>
  <r>
    <d v="2022-04-24T00:00:00"/>
    <x v="13"/>
    <x v="7"/>
    <x v="2"/>
    <x v="0"/>
    <n v="0"/>
    <x v="13"/>
    <x v="4"/>
    <x v="2"/>
    <n v="55"/>
    <n v="58.3"/>
    <n v="220"/>
    <n v="233.2"/>
    <x v="27"/>
    <x v="3"/>
    <x v="1"/>
  </r>
  <r>
    <d v="2022-04-25T00:00:00"/>
    <x v="3"/>
    <x v="0"/>
    <x v="2"/>
    <x v="1"/>
    <n v="0"/>
    <x v="3"/>
    <x v="3"/>
    <x v="2"/>
    <n v="44"/>
    <n v="48.84"/>
    <n v="396"/>
    <n v="439.56000000000006"/>
    <x v="11"/>
    <x v="3"/>
    <x v="1"/>
  </r>
  <r>
    <d v="2022-04-25T00:00:00"/>
    <x v="6"/>
    <x v="6"/>
    <x v="1"/>
    <x v="0"/>
    <n v="0"/>
    <x v="6"/>
    <x v="3"/>
    <x v="1"/>
    <n v="71"/>
    <n v="80.94"/>
    <n v="568"/>
    <n v="647.52"/>
    <x v="11"/>
    <x v="3"/>
    <x v="1"/>
  </r>
  <r>
    <d v="2022-04-26T00:00:00"/>
    <x v="26"/>
    <x v="13"/>
    <x v="2"/>
    <x v="1"/>
    <n v="0"/>
    <x v="26"/>
    <x v="4"/>
    <x v="2"/>
    <n v="48"/>
    <n v="57.120000000000005"/>
    <n v="96"/>
    <n v="114.24000000000001"/>
    <x v="12"/>
    <x v="3"/>
    <x v="1"/>
  </r>
  <r>
    <d v="2022-04-28T00:00:00"/>
    <x v="9"/>
    <x v="12"/>
    <x v="2"/>
    <x v="1"/>
    <n v="0"/>
    <x v="9"/>
    <x v="2"/>
    <x v="1"/>
    <n v="112"/>
    <n v="146.72"/>
    <n v="1568"/>
    <n v="2054.08"/>
    <x v="14"/>
    <x v="3"/>
    <x v="1"/>
  </r>
  <r>
    <d v="2022-04-30T00:00:00"/>
    <x v="21"/>
    <x v="10"/>
    <x v="1"/>
    <x v="0"/>
    <n v="0"/>
    <x v="21"/>
    <x v="2"/>
    <x v="3"/>
    <n v="13"/>
    <n v="16.64"/>
    <n v="169"/>
    <n v="216.32"/>
    <x v="24"/>
    <x v="3"/>
    <x v="1"/>
  </r>
  <r>
    <d v="2022-04-30T00:00:00"/>
    <x v="26"/>
    <x v="6"/>
    <x v="2"/>
    <x v="0"/>
    <n v="0"/>
    <x v="26"/>
    <x v="4"/>
    <x v="2"/>
    <n v="48"/>
    <n v="57.120000000000005"/>
    <n v="384"/>
    <n v="456.96000000000004"/>
    <x v="24"/>
    <x v="3"/>
    <x v="1"/>
  </r>
  <r>
    <d v="2022-05-01T00:00:00"/>
    <x v="13"/>
    <x v="0"/>
    <x v="0"/>
    <x v="0"/>
    <n v="0"/>
    <x v="13"/>
    <x v="4"/>
    <x v="2"/>
    <n v="55"/>
    <n v="58.3"/>
    <n v="495"/>
    <n v="524.69999999999993"/>
    <x v="0"/>
    <x v="4"/>
    <x v="1"/>
  </r>
  <r>
    <d v="2022-05-01T00:00:00"/>
    <x v="38"/>
    <x v="2"/>
    <x v="1"/>
    <x v="0"/>
    <n v="0"/>
    <x v="38"/>
    <x v="4"/>
    <x v="1"/>
    <n v="95"/>
    <n v="119.7"/>
    <n v="570"/>
    <n v="718.2"/>
    <x v="0"/>
    <x v="4"/>
    <x v="1"/>
  </r>
  <r>
    <d v="2022-05-02T00:00:00"/>
    <x v="2"/>
    <x v="7"/>
    <x v="1"/>
    <x v="1"/>
    <n v="0"/>
    <x v="2"/>
    <x v="2"/>
    <x v="1"/>
    <n v="112"/>
    <n v="122.08"/>
    <n v="448"/>
    <n v="488.32"/>
    <x v="1"/>
    <x v="4"/>
    <x v="1"/>
  </r>
  <r>
    <d v="2022-05-04T00:00:00"/>
    <x v="14"/>
    <x v="9"/>
    <x v="2"/>
    <x v="0"/>
    <n v="0"/>
    <x v="14"/>
    <x v="0"/>
    <x v="2"/>
    <n v="61"/>
    <n v="76.25"/>
    <n v="610"/>
    <n v="762.5"/>
    <x v="3"/>
    <x v="4"/>
    <x v="1"/>
  </r>
  <r>
    <d v="2022-05-06T00:00:00"/>
    <x v="13"/>
    <x v="11"/>
    <x v="2"/>
    <x v="0"/>
    <n v="0"/>
    <x v="13"/>
    <x v="4"/>
    <x v="2"/>
    <n v="55"/>
    <n v="58.3"/>
    <n v="385"/>
    <n v="408.09999999999997"/>
    <x v="16"/>
    <x v="4"/>
    <x v="1"/>
  </r>
  <r>
    <d v="2022-05-07T00:00:00"/>
    <x v="27"/>
    <x v="7"/>
    <x v="1"/>
    <x v="1"/>
    <n v="0"/>
    <x v="27"/>
    <x v="2"/>
    <x v="3"/>
    <n v="12"/>
    <n v="15.719999999999999"/>
    <n v="48"/>
    <n v="62.879999999999995"/>
    <x v="20"/>
    <x v="4"/>
    <x v="1"/>
  </r>
  <r>
    <d v="2022-05-07T00:00:00"/>
    <x v="26"/>
    <x v="5"/>
    <x v="1"/>
    <x v="0"/>
    <n v="0"/>
    <x v="26"/>
    <x v="4"/>
    <x v="2"/>
    <n v="48"/>
    <n v="57.120000000000005"/>
    <n v="48"/>
    <n v="57.120000000000005"/>
    <x v="20"/>
    <x v="4"/>
    <x v="1"/>
  </r>
  <r>
    <d v="2022-05-08T00:00:00"/>
    <x v="22"/>
    <x v="11"/>
    <x v="1"/>
    <x v="0"/>
    <n v="0"/>
    <x v="22"/>
    <x v="0"/>
    <x v="0"/>
    <n v="121"/>
    <n v="141.57"/>
    <n v="847"/>
    <n v="990.99"/>
    <x v="21"/>
    <x v="4"/>
    <x v="1"/>
  </r>
  <r>
    <d v="2022-05-09T00:00:00"/>
    <x v="39"/>
    <x v="4"/>
    <x v="0"/>
    <x v="1"/>
    <n v="0"/>
    <x v="39"/>
    <x v="2"/>
    <x v="0"/>
    <n v="134"/>
    <n v="156.78"/>
    <n v="1608"/>
    <n v="1881.3600000000001"/>
    <x v="4"/>
    <x v="4"/>
    <x v="1"/>
  </r>
  <r>
    <d v="2022-05-10T00:00:00"/>
    <x v="37"/>
    <x v="2"/>
    <x v="2"/>
    <x v="0"/>
    <n v="0"/>
    <x v="37"/>
    <x v="3"/>
    <x v="3"/>
    <n v="6"/>
    <n v="7.8599999999999994"/>
    <n v="36"/>
    <n v="47.16"/>
    <x v="26"/>
    <x v="4"/>
    <x v="1"/>
  </r>
  <r>
    <d v="2022-05-12T00:00:00"/>
    <x v="31"/>
    <x v="11"/>
    <x v="1"/>
    <x v="1"/>
    <n v="0"/>
    <x v="31"/>
    <x v="2"/>
    <x v="2"/>
    <n v="44"/>
    <n v="48.4"/>
    <n v="308"/>
    <n v="338.8"/>
    <x v="6"/>
    <x v="4"/>
    <x v="1"/>
  </r>
  <r>
    <d v="2022-05-13T00:00:00"/>
    <x v="35"/>
    <x v="3"/>
    <x v="2"/>
    <x v="0"/>
    <n v="0"/>
    <x v="35"/>
    <x v="2"/>
    <x v="1"/>
    <n v="73"/>
    <n v="94.17"/>
    <n v="365"/>
    <n v="470.85"/>
    <x v="22"/>
    <x v="4"/>
    <x v="1"/>
  </r>
  <r>
    <d v="2022-05-14T00:00:00"/>
    <x v="25"/>
    <x v="12"/>
    <x v="2"/>
    <x v="1"/>
    <n v="0"/>
    <x v="25"/>
    <x v="3"/>
    <x v="1"/>
    <n v="83"/>
    <n v="94.62"/>
    <n v="1162"/>
    <n v="1324.68"/>
    <x v="29"/>
    <x v="4"/>
    <x v="1"/>
  </r>
  <r>
    <d v="2022-05-15T00:00:00"/>
    <x v="14"/>
    <x v="3"/>
    <x v="1"/>
    <x v="0"/>
    <n v="0"/>
    <x v="14"/>
    <x v="0"/>
    <x v="2"/>
    <n v="61"/>
    <n v="76.25"/>
    <n v="305"/>
    <n v="381.25"/>
    <x v="17"/>
    <x v="4"/>
    <x v="1"/>
  </r>
  <r>
    <d v="2022-05-16T00:00:00"/>
    <x v="20"/>
    <x v="10"/>
    <x v="2"/>
    <x v="1"/>
    <n v="0"/>
    <x v="20"/>
    <x v="2"/>
    <x v="0"/>
    <n v="148"/>
    <n v="164.28"/>
    <n v="1924"/>
    <n v="2135.64"/>
    <x v="23"/>
    <x v="4"/>
    <x v="1"/>
  </r>
  <r>
    <d v="2022-05-16T00:00:00"/>
    <x v="5"/>
    <x v="10"/>
    <x v="1"/>
    <x v="0"/>
    <n v="0"/>
    <x v="5"/>
    <x v="4"/>
    <x v="1"/>
    <n v="93"/>
    <n v="104.16"/>
    <n v="1209"/>
    <n v="1354.08"/>
    <x v="23"/>
    <x v="4"/>
    <x v="1"/>
  </r>
  <r>
    <d v="2022-05-17T00:00:00"/>
    <x v="26"/>
    <x v="6"/>
    <x v="2"/>
    <x v="1"/>
    <n v="0"/>
    <x v="26"/>
    <x v="4"/>
    <x v="2"/>
    <n v="48"/>
    <n v="57.120000000000005"/>
    <n v="384"/>
    <n v="456.96000000000004"/>
    <x v="30"/>
    <x v="4"/>
    <x v="1"/>
  </r>
  <r>
    <d v="2022-05-18T00:00:00"/>
    <x v="26"/>
    <x v="7"/>
    <x v="0"/>
    <x v="0"/>
    <n v="0"/>
    <x v="26"/>
    <x v="4"/>
    <x v="2"/>
    <n v="48"/>
    <n v="57.120000000000005"/>
    <n v="192"/>
    <n v="228.48000000000002"/>
    <x v="7"/>
    <x v="4"/>
    <x v="1"/>
  </r>
  <r>
    <d v="2022-05-18T00:00:00"/>
    <x v="1"/>
    <x v="6"/>
    <x v="0"/>
    <x v="0"/>
    <n v="0"/>
    <x v="1"/>
    <x v="1"/>
    <x v="1"/>
    <n v="72"/>
    <n v="79.92"/>
    <n v="576"/>
    <n v="639.36"/>
    <x v="7"/>
    <x v="4"/>
    <x v="1"/>
  </r>
  <r>
    <d v="2022-05-20T00:00:00"/>
    <x v="11"/>
    <x v="1"/>
    <x v="1"/>
    <x v="1"/>
    <n v="0"/>
    <x v="11"/>
    <x v="1"/>
    <x v="1"/>
    <n v="76"/>
    <n v="82.08"/>
    <n v="1140"/>
    <n v="1231.2"/>
    <x v="9"/>
    <x v="4"/>
    <x v="1"/>
  </r>
  <r>
    <d v="2022-05-22T00:00:00"/>
    <x v="27"/>
    <x v="4"/>
    <x v="2"/>
    <x v="0"/>
    <n v="0"/>
    <x v="27"/>
    <x v="2"/>
    <x v="3"/>
    <n v="12"/>
    <n v="15.719999999999999"/>
    <n v="144"/>
    <n v="188.64"/>
    <x v="18"/>
    <x v="4"/>
    <x v="1"/>
  </r>
  <r>
    <d v="2022-05-25T00:00:00"/>
    <x v="29"/>
    <x v="11"/>
    <x v="1"/>
    <x v="0"/>
    <n v="0"/>
    <x v="29"/>
    <x v="3"/>
    <x v="1"/>
    <n v="105"/>
    <n v="142.80000000000001"/>
    <n v="735"/>
    <n v="999.60000000000014"/>
    <x v="11"/>
    <x v="4"/>
    <x v="1"/>
  </r>
  <r>
    <d v="2022-05-26T00:00:00"/>
    <x v="33"/>
    <x v="13"/>
    <x v="2"/>
    <x v="0"/>
    <n v="0"/>
    <x v="33"/>
    <x v="4"/>
    <x v="3"/>
    <n v="37"/>
    <n v="41.81"/>
    <n v="74"/>
    <n v="83.62"/>
    <x v="12"/>
    <x v="4"/>
    <x v="1"/>
  </r>
  <r>
    <d v="2022-05-26T00:00:00"/>
    <x v="26"/>
    <x v="13"/>
    <x v="1"/>
    <x v="0"/>
    <n v="0"/>
    <x v="26"/>
    <x v="4"/>
    <x v="2"/>
    <n v="48"/>
    <n v="57.120000000000005"/>
    <n v="96"/>
    <n v="114.24000000000001"/>
    <x v="12"/>
    <x v="4"/>
    <x v="1"/>
  </r>
  <r>
    <d v="2022-05-28T00:00:00"/>
    <x v="41"/>
    <x v="9"/>
    <x v="0"/>
    <x v="1"/>
    <n v="0"/>
    <x v="41"/>
    <x v="1"/>
    <x v="0"/>
    <n v="138"/>
    <n v="173.88"/>
    <n v="1380"/>
    <n v="1738.8"/>
    <x v="14"/>
    <x v="4"/>
    <x v="1"/>
  </r>
  <r>
    <d v="2022-05-28T00:00:00"/>
    <x v="25"/>
    <x v="3"/>
    <x v="0"/>
    <x v="0"/>
    <n v="0"/>
    <x v="25"/>
    <x v="3"/>
    <x v="1"/>
    <n v="83"/>
    <n v="94.62"/>
    <n v="415"/>
    <n v="473.1"/>
    <x v="14"/>
    <x v="4"/>
    <x v="1"/>
  </r>
  <r>
    <d v="2022-05-28T00:00:00"/>
    <x v="20"/>
    <x v="0"/>
    <x v="1"/>
    <x v="1"/>
    <n v="0"/>
    <x v="20"/>
    <x v="2"/>
    <x v="0"/>
    <n v="148"/>
    <n v="164.28"/>
    <n v="1332"/>
    <n v="1478.52"/>
    <x v="14"/>
    <x v="4"/>
    <x v="1"/>
  </r>
  <r>
    <d v="2022-05-28T00:00:00"/>
    <x v="3"/>
    <x v="4"/>
    <x v="1"/>
    <x v="0"/>
    <n v="0"/>
    <x v="3"/>
    <x v="3"/>
    <x v="2"/>
    <n v="44"/>
    <n v="48.84"/>
    <n v="528"/>
    <n v="586.08000000000004"/>
    <x v="14"/>
    <x v="4"/>
    <x v="1"/>
  </r>
  <r>
    <d v="2022-05-28T00:00:00"/>
    <x v="14"/>
    <x v="12"/>
    <x v="2"/>
    <x v="1"/>
    <n v="0"/>
    <x v="14"/>
    <x v="0"/>
    <x v="2"/>
    <n v="61"/>
    <n v="76.25"/>
    <n v="854"/>
    <n v="1067.5"/>
    <x v="14"/>
    <x v="4"/>
    <x v="1"/>
  </r>
  <r>
    <d v="2022-05-30T00:00:00"/>
    <x v="11"/>
    <x v="0"/>
    <x v="2"/>
    <x v="0"/>
    <n v="0"/>
    <x v="11"/>
    <x v="1"/>
    <x v="1"/>
    <n v="76"/>
    <n v="82.08"/>
    <n v="684"/>
    <n v="738.72"/>
    <x v="24"/>
    <x v="4"/>
    <x v="1"/>
  </r>
  <r>
    <d v="2022-05-30T00:00:00"/>
    <x v="24"/>
    <x v="7"/>
    <x v="0"/>
    <x v="1"/>
    <n v="0"/>
    <x v="24"/>
    <x v="3"/>
    <x v="0"/>
    <n v="133"/>
    <n v="155.61000000000001"/>
    <n v="532"/>
    <n v="622.44000000000005"/>
    <x v="24"/>
    <x v="4"/>
    <x v="1"/>
  </r>
  <r>
    <d v="2022-05-30T00:00:00"/>
    <x v="38"/>
    <x v="8"/>
    <x v="1"/>
    <x v="1"/>
    <n v="0"/>
    <x v="38"/>
    <x v="4"/>
    <x v="1"/>
    <n v="95"/>
    <n v="119.7"/>
    <n v="285"/>
    <n v="359.1"/>
    <x v="24"/>
    <x v="4"/>
    <x v="1"/>
  </r>
  <r>
    <d v="2022-06-03T00:00:00"/>
    <x v="25"/>
    <x v="12"/>
    <x v="1"/>
    <x v="0"/>
    <n v="0"/>
    <x v="25"/>
    <x v="3"/>
    <x v="1"/>
    <n v="83"/>
    <n v="94.62"/>
    <n v="1162"/>
    <n v="1324.68"/>
    <x v="2"/>
    <x v="5"/>
    <x v="1"/>
  </r>
  <r>
    <d v="2022-06-10T00:00:00"/>
    <x v="33"/>
    <x v="6"/>
    <x v="0"/>
    <x v="0"/>
    <n v="0"/>
    <x v="33"/>
    <x v="4"/>
    <x v="3"/>
    <n v="37"/>
    <n v="41.81"/>
    <n v="296"/>
    <n v="334.48"/>
    <x v="26"/>
    <x v="5"/>
    <x v="1"/>
  </r>
  <r>
    <d v="2022-06-11T00:00:00"/>
    <x v="34"/>
    <x v="10"/>
    <x v="1"/>
    <x v="1"/>
    <n v="0"/>
    <x v="34"/>
    <x v="1"/>
    <x v="3"/>
    <n v="37"/>
    <n v="42.55"/>
    <n v="481"/>
    <n v="553.15"/>
    <x v="5"/>
    <x v="5"/>
    <x v="1"/>
  </r>
  <r>
    <d v="2022-06-11T00:00:00"/>
    <x v="32"/>
    <x v="2"/>
    <x v="2"/>
    <x v="0"/>
    <n v="0"/>
    <x v="32"/>
    <x v="0"/>
    <x v="0"/>
    <n v="126"/>
    <n v="162.54"/>
    <n v="756"/>
    <n v="975.24"/>
    <x v="5"/>
    <x v="5"/>
    <x v="1"/>
  </r>
  <r>
    <d v="2022-06-13T00:00:00"/>
    <x v="42"/>
    <x v="2"/>
    <x v="2"/>
    <x v="1"/>
    <n v="0"/>
    <x v="42"/>
    <x v="4"/>
    <x v="3"/>
    <n v="18"/>
    <n v="24.66"/>
    <n v="108"/>
    <n v="147.96"/>
    <x v="22"/>
    <x v="5"/>
    <x v="1"/>
  </r>
  <r>
    <d v="2022-06-15T00:00:00"/>
    <x v="10"/>
    <x v="1"/>
    <x v="0"/>
    <x v="0"/>
    <n v="0"/>
    <x v="10"/>
    <x v="1"/>
    <x v="0"/>
    <n v="120"/>
    <n v="162"/>
    <n v="1800"/>
    <n v="2430"/>
    <x v="17"/>
    <x v="5"/>
    <x v="1"/>
  </r>
  <r>
    <d v="2022-06-16T00:00:00"/>
    <x v="19"/>
    <x v="1"/>
    <x v="1"/>
    <x v="1"/>
    <n v="0"/>
    <x v="19"/>
    <x v="4"/>
    <x v="2"/>
    <n v="47"/>
    <n v="53.11"/>
    <n v="705"/>
    <n v="796.65"/>
    <x v="23"/>
    <x v="5"/>
    <x v="1"/>
  </r>
  <r>
    <d v="2022-06-19T00:00:00"/>
    <x v="29"/>
    <x v="6"/>
    <x v="2"/>
    <x v="1"/>
    <n v="0"/>
    <x v="29"/>
    <x v="3"/>
    <x v="1"/>
    <n v="105"/>
    <n v="142.80000000000001"/>
    <n v="840"/>
    <n v="1142.4000000000001"/>
    <x v="8"/>
    <x v="5"/>
    <x v="1"/>
  </r>
  <r>
    <d v="2022-06-21T00:00:00"/>
    <x v="39"/>
    <x v="12"/>
    <x v="2"/>
    <x v="1"/>
    <n v="0"/>
    <x v="39"/>
    <x v="2"/>
    <x v="0"/>
    <n v="134"/>
    <n v="156.78"/>
    <n v="1876"/>
    <n v="2194.92"/>
    <x v="10"/>
    <x v="5"/>
    <x v="1"/>
  </r>
  <r>
    <d v="2022-06-22T00:00:00"/>
    <x v="17"/>
    <x v="9"/>
    <x v="1"/>
    <x v="1"/>
    <n v="0"/>
    <x v="17"/>
    <x v="1"/>
    <x v="1"/>
    <n v="90"/>
    <n v="115.2"/>
    <n v="900"/>
    <n v="1152"/>
    <x v="18"/>
    <x v="5"/>
    <x v="1"/>
  </r>
  <r>
    <d v="2022-06-22T00:00:00"/>
    <x v="16"/>
    <x v="7"/>
    <x v="2"/>
    <x v="1"/>
    <n v="0"/>
    <x v="16"/>
    <x v="3"/>
    <x v="1"/>
    <n v="98"/>
    <n v="103.88"/>
    <n v="392"/>
    <n v="415.52"/>
    <x v="18"/>
    <x v="5"/>
    <x v="1"/>
  </r>
  <r>
    <d v="2022-06-23T00:00:00"/>
    <x v="3"/>
    <x v="6"/>
    <x v="2"/>
    <x v="0"/>
    <n v="0"/>
    <x v="3"/>
    <x v="3"/>
    <x v="2"/>
    <n v="44"/>
    <n v="48.84"/>
    <n v="352"/>
    <n v="390.72"/>
    <x v="19"/>
    <x v="5"/>
    <x v="1"/>
  </r>
  <r>
    <d v="2022-06-24T00:00:00"/>
    <x v="30"/>
    <x v="11"/>
    <x v="2"/>
    <x v="1"/>
    <n v="0"/>
    <x v="30"/>
    <x v="2"/>
    <x v="3"/>
    <n v="37"/>
    <n v="49.21"/>
    <n v="259"/>
    <n v="344.47"/>
    <x v="27"/>
    <x v="5"/>
    <x v="1"/>
  </r>
  <r>
    <d v="2022-06-25T00:00:00"/>
    <x v="35"/>
    <x v="11"/>
    <x v="1"/>
    <x v="0"/>
    <n v="0"/>
    <x v="35"/>
    <x v="2"/>
    <x v="1"/>
    <n v="73"/>
    <n v="94.17"/>
    <n v="511"/>
    <n v="659.19"/>
    <x v="11"/>
    <x v="5"/>
    <x v="1"/>
  </r>
  <r>
    <d v="2022-06-26T00:00:00"/>
    <x v="13"/>
    <x v="7"/>
    <x v="2"/>
    <x v="1"/>
    <n v="0"/>
    <x v="13"/>
    <x v="4"/>
    <x v="2"/>
    <n v="55"/>
    <n v="58.3"/>
    <n v="220"/>
    <n v="233.2"/>
    <x v="12"/>
    <x v="5"/>
    <x v="1"/>
  </r>
  <r>
    <d v="2022-06-26T00:00:00"/>
    <x v="23"/>
    <x v="4"/>
    <x v="2"/>
    <x v="0"/>
    <n v="0"/>
    <x v="23"/>
    <x v="1"/>
    <x v="1"/>
    <n v="67"/>
    <n v="83.08"/>
    <n v="804"/>
    <n v="996.96"/>
    <x v="12"/>
    <x v="5"/>
    <x v="1"/>
  </r>
  <r>
    <d v="2022-07-03T00:00:00"/>
    <x v="38"/>
    <x v="1"/>
    <x v="2"/>
    <x v="1"/>
    <n v="0"/>
    <x v="38"/>
    <x v="4"/>
    <x v="1"/>
    <n v="95"/>
    <n v="119.7"/>
    <n v="1425"/>
    <n v="1795.5"/>
    <x v="2"/>
    <x v="6"/>
    <x v="1"/>
  </r>
  <r>
    <d v="2022-07-04T00:00:00"/>
    <x v="36"/>
    <x v="11"/>
    <x v="2"/>
    <x v="0"/>
    <n v="0"/>
    <x v="36"/>
    <x v="3"/>
    <x v="2"/>
    <n v="43"/>
    <n v="47.730000000000004"/>
    <n v="301"/>
    <n v="334.11"/>
    <x v="3"/>
    <x v="6"/>
    <x v="1"/>
  </r>
  <r>
    <d v="2022-07-05T00:00:00"/>
    <x v="7"/>
    <x v="11"/>
    <x v="1"/>
    <x v="1"/>
    <n v="0"/>
    <x v="7"/>
    <x v="0"/>
    <x v="3"/>
    <n v="7"/>
    <n v="8.33"/>
    <n v="49"/>
    <n v="58.31"/>
    <x v="15"/>
    <x v="6"/>
    <x v="1"/>
  </r>
  <r>
    <d v="2022-07-05T00:00:00"/>
    <x v="27"/>
    <x v="6"/>
    <x v="2"/>
    <x v="0"/>
    <n v="0"/>
    <x v="27"/>
    <x v="2"/>
    <x v="3"/>
    <n v="12"/>
    <n v="15.719999999999999"/>
    <n v="96"/>
    <n v="125.75999999999999"/>
    <x v="15"/>
    <x v="6"/>
    <x v="1"/>
  </r>
  <r>
    <d v="2022-07-06T00:00:00"/>
    <x v="41"/>
    <x v="13"/>
    <x v="2"/>
    <x v="1"/>
    <n v="0"/>
    <x v="41"/>
    <x v="1"/>
    <x v="0"/>
    <n v="138"/>
    <n v="173.88"/>
    <n v="276"/>
    <n v="347.76"/>
    <x v="16"/>
    <x v="6"/>
    <x v="1"/>
  </r>
  <r>
    <d v="2022-07-08T00:00:00"/>
    <x v="30"/>
    <x v="13"/>
    <x v="2"/>
    <x v="0"/>
    <n v="0"/>
    <x v="30"/>
    <x v="2"/>
    <x v="3"/>
    <n v="37"/>
    <n v="49.21"/>
    <n v="74"/>
    <n v="98.42"/>
    <x v="21"/>
    <x v="6"/>
    <x v="1"/>
  </r>
  <r>
    <d v="2022-07-10T00:00:00"/>
    <x v="18"/>
    <x v="4"/>
    <x v="1"/>
    <x v="1"/>
    <n v="0"/>
    <x v="18"/>
    <x v="4"/>
    <x v="1"/>
    <n v="89"/>
    <n v="117.48"/>
    <n v="1068"/>
    <n v="1409.76"/>
    <x v="26"/>
    <x v="6"/>
    <x v="1"/>
  </r>
  <r>
    <d v="2022-07-12T00:00:00"/>
    <x v="33"/>
    <x v="4"/>
    <x v="2"/>
    <x v="1"/>
    <n v="0"/>
    <x v="33"/>
    <x v="4"/>
    <x v="3"/>
    <n v="37"/>
    <n v="41.81"/>
    <n v="444"/>
    <n v="501.72"/>
    <x v="6"/>
    <x v="6"/>
    <x v="1"/>
  </r>
  <r>
    <d v="2022-07-13T00:00:00"/>
    <x v="7"/>
    <x v="11"/>
    <x v="2"/>
    <x v="0"/>
    <n v="0"/>
    <x v="7"/>
    <x v="0"/>
    <x v="3"/>
    <n v="7"/>
    <n v="8.33"/>
    <n v="49"/>
    <n v="58.31"/>
    <x v="22"/>
    <x v="6"/>
    <x v="1"/>
  </r>
  <r>
    <d v="2022-07-14T00:00:00"/>
    <x v="38"/>
    <x v="0"/>
    <x v="2"/>
    <x v="0"/>
    <n v="0"/>
    <x v="38"/>
    <x v="4"/>
    <x v="1"/>
    <n v="95"/>
    <n v="119.7"/>
    <n v="855"/>
    <n v="1077.3"/>
    <x v="29"/>
    <x v="6"/>
    <x v="1"/>
  </r>
  <r>
    <d v="2022-07-15T00:00:00"/>
    <x v="3"/>
    <x v="13"/>
    <x v="1"/>
    <x v="0"/>
    <n v="0"/>
    <x v="3"/>
    <x v="3"/>
    <x v="2"/>
    <n v="44"/>
    <n v="48.84"/>
    <n v="88"/>
    <n v="97.68"/>
    <x v="17"/>
    <x v="6"/>
    <x v="1"/>
  </r>
  <r>
    <d v="2022-07-17T00:00:00"/>
    <x v="41"/>
    <x v="6"/>
    <x v="1"/>
    <x v="1"/>
    <n v="0"/>
    <x v="41"/>
    <x v="1"/>
    <x v="0"/>
    <n v="138"/>
    <n v="173.88"/>
    <n v="1104"/>
    <n v="1391.04"/>
    <x v="30"/>
    <x v="6"/>
    <x v="1"/>
  </r>
  <r>
    <d v="2022-07-18T00:00:00"/>
    <x v="20"/>
    <x v="4"/>
    <x v="2"/>
    <x v="0"/>
    <n v="0"/>
    <x v="20"/>
    <x v="2"/>
    <x v="0"/>
    <n v="148"/>
    <n v="164.28"/>
    <n v="1776"/>
    <n v="1971.3600000000001"/>
    <x v="7"/>
    <x v="6"/>
    <x v="1"/>
  </r>
  <r>
    <d v="2022-07-20T00:00:00"/>
    <x v="10"/>
    <x v="6"/>
    <x v="0"/>
    <x v="0"/>
    <n v="0"/>
    <x v="10"/>
    <x v="1"/>
    <x v="0"/>
    <n v="120"/>
    <n v="162"/>
    <n v="960"/>
    <n v="1296"/>
    <x v="9"/>
    <x v="6"/>
    <x v="1"/>
  </r>
  <r>
    <d v="2022-07-22T00:00:00"/>
    <x v="13"/>
    <x v="2"/>
    <x v="2"/>
    <x v="1"/>
    <n v="0"/>
    <x v="13"/>
    <x v="4"/>
    <x v="2"/>
    <n v="55"/>
    <n v="58.3"/>
    <n v="330"/>
    <n v="349.79999999999995"/>
    <x v="18"/>
    <x v="6"/>
    <x v="1"/>
  </r>
  <r>
    <d v="2022-07-23T00:00:00"/>
    <x v="30"/>
    <x v="13"/>
    <x v="1"/>
    <x v="0"/>
    <n v="0"/>
    <x v="30"/>
    <x v="2"/>
    <x v="3"/>
    <n v="37"/>
    <n v="49.21"/>
    <n v="74"/>
    <n v="98.42"/>
    <x v="19"/>
    <x v="6"/>
    <x v="1"/>
  </r>
  <r>
    <d v="2022-07-24T00:00:00"/>
    <x v="15"/>
    <x v="12"/>
    <x v="2"/>
    <x v="1"/>
    <n v="0"/>
    <x v="15"/>
    <x v="3"/>
    <x v="1"/>
    <n v="75"/>
    <n v="85.5"/>
    <n v="1050"/>
    <n v="1197"/>
    <x v="27"/>
    <x v="6"/>
    <x v="1"/>
  </r>
  <r>
    <d v="2022-07-24T00:00:00"/>
    <x v="26"/>
    <x v="5"/>
    <x v="1"/>
    <x v="0"/>
    <n v="0"/>
    <x v="26"/>
    <x v="4"/>
    <x v="2"/>
    <n v="48"/>
    <n v="57.120000000000005"/>
    <n v="48"/>
    <n v="57.120000000000005"/>
    <x v="27"/>
    <x v="6"/>
    <x v="1"/>
  </r>
  <r>
    <d v="2022-07-25T00:00:00"/>
    <x v="11"/>
    <x v="13"/>
    <x v="2"/>
    <x v="1"/>
    <n v="0"/>
    <x v="11"/>
    <x v="1"/>
    <x v="1"/>
    <n v="76"/>
    <n v="82.08"/>
    <n v="152"/>
    <n v="164.16"/>
    <x v="11"/>
    <x v="6"/>
    <x v="1"/>
  </r>
  <r>
    <d v="2022-07-25T00:00:00"/>
    <x v="39"/>
    <x v="4"/>
    <x v="2"/>
    <x v="1"/>
    <n v="0"/>
    <x v="39"/>
    <x v="2"/>
    <x v="0"/>
    <n v="134"/>
    <n v="156.78"/>
    <n v="1608"/>
    <n v="1881.3600000000001"/>
    <x v="11"/>
    <x v="6"/>
    <x v="1"/>
  </r>
  <r>
    <d v="2022-07-25T00:00:00"/>
    <x v="6"/>
    <x v="10"/>
    <x v="1"/>
    <x v="1"/>
    <n v="0"/>
    <x v="6"/>
    <x v="3"/>
    <x v="1"/>
    <n v="71"/>
    <n v="80.94"/>
    <n v="923"/>
    <n v="1052.22"/>
    <x v="11"/>
    <x v="6"/>
    <x v="1"/>
  </r>
  <r>
    <d v="2022-07-26T00:00:00"/>
    <x v="6"/>
    <x v="9"/>
    <x v="1"/>
    <x v="0"/>
    <n v="0"/>
    <x v="6"/>
    <x v="3"/>
    <x v="1"/>
    <n v="71"/>
    <n v="80.94"/>
    <n v="710"/>
    <n v="809.4"/>
    <x v="12"/>
    <x v="6"/>
    <x v="1"/>
  </r>
  <r>
    <d v="2022-07-26T00:00:00"/>
    <x v="42"/>
    <x v="5"/>
    <x v="1"/>
    <x v="1"/>
    <n v="0"/>
    <x v="42"/>
    <x v="4"/>
    <x v="3"/>
    <n v="18"/>
    <n v="24.66"/>
    <n v="18"/>
    <n v="24.66"/>
    <x v="12"/>
    <x v="6"/>
    <x v="1"/>
  </r>
  <r>
    <d v="2022-08-03T00:00:00"/>
    <x v="35"/>
    <x v="3"/>
    <x v="2"/>
    <x v="1"/>
    <n v="0"/>
    <x v="35"/>
    <x v="2"/>
    <x v="1"/>
    <n v="73"/>
    <n v="94.17"/>
    <n v="365"/>
    <n v="470.85"/>
    <x v="2"/>
    <x v="7"/>
    <x v="1"/>
  </r>
  <r>
    <d v="2022-08-06T00:00:00"/>
    <x v="21"/>
    <x v="0"/>
    <x v="1"/>
    <x v="0"/>
    <n v="0"/>
    <x v="21"/>
    <x v="2"/>
    <x v="3"/>
    <n v="13"/>
    <n v="16.64"/>
    <n v="117"/>
    <n v="149.76"/>
    <x v="16"/>
    <x v="7"/>
    <x v="1"/>
  </r>
  <r>
    <d v="2022-08-08T00:00:00"/>
    <x v="21"/>
    <x v="13"/>
    <x v="2"/>
    <x v="0"/>
    <n v="0"/>
    <x v="21"/>
    <x v="2"/>
    <x v="3"/>
    <n v="13"/>
    <n v="16.64"/>
    <n v="26"/>
    <n v="33.28"/>
    <x v="21"/>
    <x v="7"/>
    <x v="1"/>
  </r>
  <r>
    <d v="2022-08-08T00:00:00"/>
    <x v="18"/>
    <x v="4"/>
    <x v="2"/>
    <x v="1"/>
    <n v="0"/>
    <x v="18"/>
    <x v="4"/>
    <x v="1"/>
    <n v="89"/>
    <n v="117.48"/>
    <n v="1068"/>
    <n v="1409.76"/>
    <x v="21"/>
    <x v="7"/>
    <x v="1"/>
  </r>
  <r>
    <d v="2022-08-08T00:00:00"/>
    <x v="32"/>
    <x v="14"/>
    <x v="2"/>
    <x v="1"/>
    <n v="0"/>
    <x v="32"/>
    <x v="0"/>
    <x v="0"/>
    <n v="126"/>
    <n v="162.54"/>
    <n v="1386"/>
    <n v="1787.9399999999998"/>
    <x v="21"/>
    <x v="7"/>
    <x v="1"/>
  </r>
  <r>
    <d v="2022-08-14T00:00:00"/>
    <x v="28"/>
    <x v="12"/>
    <x v="2"/>
    <x v="1"/>
    <n v="0"/>
    <x v="28"/>
    <x v="4"/>
    <x v="0"/>
    <n v="148"/>
    <n v="201.28"/>
    <n v="2072"/>
    <n v="2817.92"/>
    <x v="29"/>
    <x v="7"/>
    <x v="1"/>
  </r>
  <r>
    <d v="2022-08-15T00:00:00"/>
    <x v="31"/>
    <x v="9"/>
    <x v="0"/>
    <x v="1"/>
    <n v="0"/>
    <x v="31"/>
    <x v="2"/>
    <x v="2"/>
    <n v="44"/>
    <n v="48.4"/>
    <n v="440"/>
    <n v="484"/>
    <x v="17"/>
    <x v="7"/>
    <x v="1"/>
  </r>
  <r>
    <d v="2022-08-15T00:00:00"/>
    <x v="27"/>
    <x v="11"/>
    <x v="2"/>
    <x v="0"/>
    <n v="0"/>
    <x v="27"/>
    <x v="2"/>
    <x v="3"/>
    <n v="12"/>
    <n v="15.719999999999999"/>
    <n v="84"/>
    <n v="110.03999999999999"/>
    <x v="17"/>
    <x v="7"/>
    <x v="1"/>
  </r>
  <r>
    <d v="2022-08-18T00:00:00"/>
    <x v="19"/>
    <x v="6"/>
    <x v="1"/>
    <x v="0"/>
    <n v="0"/>
    <x v="19"/>
    <x v="4"/>
    <x v="2"/>
    <n v="47"/>
    <n v="53.11"/>
    <n v="376"/>
    <n v="424.88"/>
    <x v="7"/>
    <x v="7"/>
    <x v="1"/>
  </r>
  <r>
    <d v="2022-08-18T00:00:00"/>
    <x v="20"/>
    <x v="13"/>
    <x v="1"/>
    <x v="1"/>
    <n v="0"/>
    <x v="20"/>
    <x v="2"/>
    <x v="0"/>
    <n v="148"/>
    <n v="164.28"/>
    <n v="296"/>
    <n v="328.56"/>
    <x v="7"/>
    <x v="7"/>
    <x v="1"/>
  </r>
  <r>
    <d v="2022-08-19T00:00:00"/>
    <x v="36"/>
    <x v="8"/>
    <x v="1"/>
    <x v="0"/>
    <n v="0"/>
    <x v="36"/>
    <x v="3"/>
    <x v="2"/>
    <n v="43"/>
    <n v="47.730000000000004"/>
    <n v="129"/>
    <n v="143.19"/>
    <x v="8"/>
    <x v="7"/>
    <x v="1"/>
  </r>
  <r>
    <d v="2022-08-20T00:00:00"/>
    <x v="12"/>
    <x v="10"/>
    <x v="2"/>
    <x v="0"/>
    <n v="0"/>
    <x v="12"/>
    <x v="0"/>
    <x v="0"/>
    <n v="141"/>
    <n v="149.46"/>
    <n v="1833"/>
    <n v="1942.98"/>
    <x v="9"/>
    <x v="7"/>
    <x v="1"/>
  </r>
  <r>
    <d v="2022-08-20T00:00:00"/>
    <x v="38"/>
    <x v="12"/>
    <x v="2"/>
    <x v="0"/>
    <n v="0"/>
    <x v="38"/>
    <x v="4"/>
    <x v="1"/>
    <n v="95"/>
    <n v="119.7"/>
    <n v="1330"/>
    <n v="1675.8"/>
    <x v="9"/>
    <x v="7"/>
    <x v="1"/>
  </r>
  <r>
    <d v="2022-08-21T00:00:00"/>
    <x v="21"/>
    <x v="7"/>
    <x v="2"/>
    <x v="0"/>
    <n v="0"/>
    <x v="21"/>
    <x v="2"/>
    <x v="3"/>
    <n v="13"/>
    <n v="16.64"/>
    <n v="52"/>
    <n v="66.56"/>
    <x v="10"/>
    <x v="7"/>
    <x v="1"/>
  </r>
  <r>
    <d v="2022-08-23T00:00:00"/>
    <x v="11"/>
    <x v="14"/>
    <x v="1"/>
    <x v="0"/>
    <n v="0"/>
    <x v="11"/>
    <x v="1"/>
    <x v="1"/>
    <n v="76"/>
    <n v="82.08"/>
    <n v="836"/>
    <n v="902.88"/>
    <x v="19"/>
    <x v="7"/>
    <x v="1"/>
  </r>
  <r>
    <d v="2022-08-23T00:00:00"/>
    <x v="19"/>
    <x v="12"/>
    <x v="2"/>
    <x v="1"/>
    <n v="0"/>
    <x v="19"/>
    <x v="4"/>
    <x v="2"/>
    <n v="47"/>
    <n v="53.11"/>
    <n v="658"/>
    <n v="743.54"/>
    <x v="19"/>
    <x v="7"/>
    <x v="1"/>
  </r>
  <r>
    <d v="2022-08-24T00:00:00"/>
    <x v="24"/>
    <x v="3"/>
    <x v="2"/>
    <x v="1"/>
    <n v="0"/>
    <x v="24"/>
    <x v="3"/>
    <x v="0"/>
    <n v="133"/>
    <n v="155.61000000000001"/>
    <n v="665"/>
    <n v="778.05000000000007"/>
    <x v="27"/>
    <x v="7"/>
    <x v="1"/>
  </r>
  <r>
    <d v="2022-08-26T00:00:00"/>
    <x v="40"/>
    <x v="10"/>
    <x v="0"/>
    <x v="1"/>
    <n v="0"/>
    <x v="40"/>
    <x v="2"/>
    <x v="0"/>
    <n v="150"/>
    <n v="210"/>
    <n v="1950"/>
    <n v="2730"/>
    <x v="12"/>
    <x v="7"/>
    <x v="1"/>
  </r>
  <r>
    <d v="2022-08-26T00:00:00"/>
    <x v="8"/>
    <x v="6"/>
    <x v="1"/>
    <x v="0"/>
    <n v="0"/>
    <x v="8"/>
    <x v="1"/>
    <x v="1"/>
    <n v="67"/>
    <n v="85.76"/>
    <n v="536"/>
    <n v="686.08"/>
    <x v="12"/>
    <x v="7"/>
    <x v="1"/>
  </r>
  <r>
    <d v="2022-08-27T00:00:00"/>
    <x v="34"/>
    <x v="1"/>
    <x v="0"/>
    <x v="0"/>
    <n v="0"/>
    <x v="34"/>
    <x v="1"/>
    <x v="3"/>
    <n v="37"/>
    <n v="42.55"/>
    <n v="555"/>
    <n v="638.25"/>
    <x v="13"/>
    <x v="7"/>
    <x v="1"/>
  </r>
  <r>
    <d v="2022-08-28T00:00:00"/>
    <x v="24"/>
    <x v="0"/>
    <x v="1"/>
    <x v="0"/>
    <n v="0"/>
    <x v="24"/>
    <x v="3"/>
    <x v="0"/>
    <n v="133"/>
    <n v="155.61000000000001"/>
    <n v="1197"/>
    <n v="1400.4900000000002"/>
    <x v="14"/>
    <x v="7"/>
    <x v="1"/>
  </r>
  <r>
    <d v="2022-08-28T00:00:00"/>
    <x v="34"/>
    <x v="3"/>
    <x v="2"/>
    <x v="0"/>
    <n v="0"/>
    <x v="34"/>
    <x v="1"/>
    <x v="3"/>
    <n v="37"/>
    <n v="42.55"/>
    <n v="185"/>
    <n v="212.75"/>
    <x v="14"/>
    <x v="7"/>
    <x v="1"/>
  </r>
  <r>
    <d v="2022-08-30T00:00:00"/>
    <x v="15"/>
    <x v="2"/>
    <x v="1"/>
    <x v="1"/>
    <n v="0"/>
    <x v="15"/>
    <x v="3"/>
    <x v="1"/>
    <n v="75"/>
    <n v="85.5"/>
    <n v="450"/>
    <n v="513"/>
    <x v="24"/>
    <x v="7"/>
    <x v="1"/>
  </r>
  <r>
    <d v="2022-08-30T00:00:00"/>
    <x v="23"/>
    <x v="2"/>
    <x v="2"/>
    <x v="1"/>
    <n v="0"/>
    <x v="23"/>
    <x v="1"/>
    <x v="1"/>
    <n v="67"/>
    <n v="83.08"/>
    <n v="402"/>
    <n v="498.48"/>
    <x v="24"/>
    <x v="7"/>
    <x v="1"/>
  </r>
  <r>
    <d v="2022-08-30T00:00:00"/>
    <x v="7"/>
    <x v="3"/>
    <x v="2"/>
    <x v="1"/>
    <n v="0"/>
    <x v="7"/>
    <x v="0"/>
    <x v="3"/>
    <n v="7"/>
    <n v="8.33"/>
    <n v="35"/>
    <n v="41.65"/>
    <x v="24"/>
    <x v="7"/>
    <x v="1"/>
  </r>
  <r>
    <d v="2022-08-31T00:00:00"/>
    <x v="27"/>
    <x v="10"/>
    <x v="2"/>
    <x v="1"/>
    <n v="0"/>
    <x v="27"/>
    <x v="2"/>
    <x v="3"/>
    <n v="12"/>
    <n v="15.719999999999999"/>
    <n v="156"/>
    <n v="204.35999999999999"/>
    <x v="25"/>
    <x v="7"/>
    <x v="1"/>
  </r>
  <r>
    <d v="2022-09-04T00:00:00"/>
    <x v="29"/>
    <x v="5"/>
    <x v="2"/>
    <x v="1"/>
    <n v="0"/>
    <x v="29"/>
    <x v="3"/>
    <x v="1"/>
    <n v="105"/>
    <n v="142.80000000000001"/>
    <n v="105"/>
    <n v="142.80000000000001"/>
    <x v="3"/>
    <x v="8"/>
    <x v="1"/>
  </r>
  <r>
    <d v="2022-09-06T00:00:00"/>
    <x v="24"/>
    <x v="4"/>
    <x v="0"/>
    <x v="0"/>
    <n v="0"/>
    <x v="24"/>
    <x v="3"/>
    <x v="0"/>
    <n v="133"/>
    <n v="155.61000000000001"/>
    <n v="1596"/>
    <n v="1867.3200000000002"/>
    <x v="16"/>
    <x v="8"/>
    <x v="1"/>
  </r>
  <r>
    <d v="2022-09-09T00:00:00"/>
    <x v="41"/>
    <x v="0"/>
    <x v="2"/>
    <x v="0"/>
    <n v="0"/>
    <x v="41"/>
    <x v="1"/>
    <x v="0"/>
    <n v="138"/>
    <n v="173.88"/>
    <n v="1242"/>
    <n v="1564.92"/>
    <x v="4"/>
    <x v="8"/>
    <x v="1"/>
  </r>
  <r>
    <d v="2022-09-09T00:00:00"/>
    <x v="6"/>
    <x v="8"/>
    <x v="2"/>
    <x v="0"/>
    <n v="0"/>
    <x v="6"/>
    <x v="3"/>
    <x v="1"/>
    <n v="71"/>
    <n v="80.94"/>
    <n v="213"/>
    <n v="242.82"/>
    <x v="4"/>
    <x v="8"/>
    <x v="1"/>
  </r>
  <r>
    <d v="2022-09-10T00:00:00"/>
    <x v="4"/>
    <x v="1"/>
    <x v="1"/>
    <x v="1"/>
    <n v="0"/>
    <x v="4"/>
    <x v="4"/>
    <x v="3"/>
    <n v="5"/>
    <n v="6.7"/>
    <n v="75"/>
    <n v="100.5"/>
    <x v="26"/>
    <x v="8"/>
    <x v="1"/>
  </r>
  <r>
    <d v="2022-09-10T00:00:00"/>
    <x v="1"/>
    <x v="7"/>
    <x v="2"/>
    <x v="1"/>
    <n v="0"/>
    <x v="1"/>
    <x v="1"/>
    <x v="1"/>
    <n v="72"/>
    <n v="79.92"/>
    <n v="288"/>
    <n v="319.68"/>
    <x v="26"/>
    <x v="8"/>
    <x v="1"/>
  </r>
  <r>
    <d v="2022-09-14T00:00:00"/>
    <x v="19"/>
    <x v="8"/>
    <x v="2"/>
    <x v="1"/>
    <n v="0"/>
    <x v="19"/>
    <x v="4"/>
    <x v="2"/>
    <n v="47"/>
    <n v="53.11"/>
    <n v="141"/>
    <n v="159.32999999999998"/>
    <x v="29"/>
    <x v="8"/>
    <x v="1"/>
  </r>
  <r>
    <d v="2022-09-15T00:00:00"/>
    <x v="8"/>
    <x v="1"/>
    <x v="1"/>
    <x v="0"/>
    <n v="0"/>
    <x v="8"/>
    <x v="1"/>
    <x v="1"/>
    <n v="67"/>
    <n v="85.76"/>
    <n v="1005"/>
    <n v="1286.4000000000001"/>
    <x v="17"/>
    <x v="8"/>
    <x v="1"/>
  </r>
  <r>
    <d v="2022-09-18T00:00:00"/>
    <x v="42"/>
    <x v="12"/>
    <x v="1"/>
    <x v="1"/>
    <n v="0"/>
    <x v="42"/>
    <x v="4"/>
    <x v="3"/>
    <n v="18"/>
    <n v="24.66"/>
    <n v="252"/>
    <n v="345.24"/>
    <x v="7"/>
    <x v="8"/>
    <x v="1"/>
  </r>
  <r>
    <d v="2022-09-19T00:00:00"/>
    <x v="38"/>
    <x v="6"/>
    <x v="0"/>
    <x v="1"/>
    <n v="0"/>
    <x v="38"/>
    <x v="4"/>
    <x v="1"/>
    <n v="95"/>
    <n v="119.7"/>
    <n v="760"/>
    <n v="957.6"/>
    <x v="8"/>
    <x v="8"/>
    <x v="1"/>
  </r>
  <r>
    <d v="2022-09-20T00:00:00"/>
    <x v="38"/>
    <x v="2"/>
    <x v="2"/>
    <x v="0"/>
    <n v="0"/>
    <x v="38"/>
    <x v="4"/>
    <x v="1"/>
    <n v="95"/>
    <n v="119.7"/>
    <n v="570"/>
    <n v="718.2"/>
    <x v="9"/>
    <x v="8"/>
    <x v="1"/>
  </r>
  <r>
    <d v="2022-09-20T00:00:00"/>
    <x v="16"/>
    <x v="9"/>
    <x v="2"/>
    <x v="0"/>
    <n v="0"/>
    <x v="16"/>
    <x v="3"/>
    <x v="1"/>
    <n v="98"/>
    <n v="103.88"/>
    <n v="980"/>
    <n v="1038.8"/>
    <x v="9"/>
    <x v="8"/>
    <x v="1"/>
  </r>
  <r>
    <d v="2022-09-21T00:00:00"/>
    <x v="30"/>
    <x v="12"/>
    <x v="1"/>
    <x v="0"/>
    <n v="0"/>
    <x v="30"/>
    <x v="2"/>
    <x v="3"/>
    <n v="37"/>
    <n v="49.21"/>
    <n v="518"/>
    <n v="688.94"/>
    <x v="10"/>
    <x v="8"/>
    <x v="1"/>
  </r>
  <r>
    <d v="2022-09-21T00:00:00"/>
    <x v="42"/>
    <x v="3"/>
    <x v="2"/>
    <x v="1"/>
    <n v="0"/>
    <x v="42"/>
    <x v="4"/>
    <x v="3"/>
    <n v="18"/>
    <n v="24.66"/>
    <n v="90"/>
    <n v="123.3"/>
    <x v="10"/>
    <x v="8"/>
    <x v="1"/>
  </r>
  <r>
    <d v="2022-09-22T00:00:00"/>
    <x v="23"/>
    <x v="4"/>
    <x v="1"/>
    <x v="0"/>
    <n v="0"/>
    <x v="23"/>
    <x v="1"/>
    <x v="1"/>
    <n v="67"/>
    <n v="83.08"/>
    <n v="804"/>
    <n v="996.96"/>
    <x v="18"/>
    <x v="8"/>
    <x v="1"/>
  </r>
  <r>
    <d v="2022-09-23T00:00:00"/>
    <x v="35"/>
    <x v="4"/>
    <x v="2"/>
    <x v="0"/>
    <n v="0"/>
    <x v="35"/>
    <x v="2"/>
    <x v="1"/>
    <n v="73"/>
    <n v="94.17"/>
    <n v="876"/>
    <n v="1130.04"/>
    <x v="19"/>
    <x v="8"/>
    <x v="1"/>
  </r>
  <r>
    <d v="2022-09-24T00:00:00"/>
    <x v="18"/>
    <x v="12"/>
    <x v="2"/>
    <x v="0"/>
    <n v="0"/>
    <x v="18"/>
    <x v="4"/>
    <x v="1"/>
    <n v="89"/>
    <n v="117.48"/>
    <n v="1246"/>
    <n v="1644.72"/>
    <x v="27"/>
    <x v="8"/>
    <x v="1"/>
  </r>
  <r>
    <d v="2022-09-24T00:00:00"/>
    <x v="18"/>
    <x v="6"/>
    <x v="2"/>
    <x v="1"/>
    <n v="0"/>
    <x v="18"/>
    <x v="4"/>
    <x v="1"/>
    <n v="89"/>
    <n v="117.48"/>
    <n v="712"/>
    <n v="939.84"/>
    <x v="27"/>
    <x v="8"/>
    <x v="1"/>
  </r>
  <r>
    <d v="2022-09-27T00:00:00"/>
    <x v="43"/>
    <x v="7"/>
    <x v="2"/>
    <x v="1"/>
    <n v="0"/>
    <x v="43"/>
    <x v="4"/>
    <x v="1"/>
    <n v="90"/>
    <n v="96.3"/>
    <n v="360"/>
    <n v="385.2"/>
    <x v="13"/>
    <x v="8"/>
    <x v="1"/>
  </r>
  <r>
    <d v="2022-09-27T00:00:00"/>
    <x v="11"/>
    <x v="0"/>
    <x v="2"/>
    <x v="1"/>
    <n v="0"/>
    <x v="11"/>
    <x v="1"/>
    <x v="1"/>
    <n v="76"/>
    <n v="82.08"/>
    <n v="684"/>
    <n v="738.72"/>
    <x v="13"/>
    <x v="8"/>
    <x v="1"/>
  </r>
  <r>
    <d v="2022-09-27T00:00:00"/>
    <x v="1"/>
    <x v="8"/>
    <x v="0"/>
    <x v="1"/>
    <n v="0"/>
    <x v="1"/>
    <x v="1"/>
    <x v="1"/>
    <n v="72"/>
    <n v="79.92"/>
    <n v="216"/>
    <n v="239.76"/>
    <x v="13"/>
    <x v="8"/>
    <x v="1"/>
  </r>
  <r>
    <d v="2022-09-29T00:00:00"/>
    <x v="13"/>
    <x v="10"/>
    <x v="2"/>
    <x v="0"/>
    <n v="0"/>
    <x v="13"/>
    <x v="4"/>
    <x v="2"/>
    <n v="55"/>
    <n v="58.3"/>
    <n v="715"/>
    <n v="757.9"/>
    <x v="28"/>
    <x v="8"/>
    <x v="1"/>
  </r>
  <r>
    <d v="2022-10-03T00:00:00"/>
    <x v="31"/>
    <x v="3"/>
    <x v="2"/>
    <x v="1"/>
    <n v="0"/>
    <x v="31"/>
    <x v="2"/>
    <x v="2"/>
    <n v="44"/>
    <n v="48.4"/>
    <n v="220"/>
    <n v="242"/>
    <x v="2"/>
    <x v="9"/>
    <x v="1"/>
  </r>
  <r>
    <d v="2022-10-04T00:00:00"/>
    <x v="36"/>
    <x v="1"/>
    <x v="2"/>
    <x v="0"/>
    <n v="0"/>
    <x v="36"/>
    <x v="3"/>
    <x v="2"/>
    <n v="43"/>
    <n v="47.730000000000004"/>
    <n v="645"/>
    <n v="715.95"/>
    <x v="3"/>
    <x v="9"/>
    <x v="1"/>
  </r>
  <r>
    <d v="2022-10-06T00:00:00"/>
    <x v="4"/>
    <x v="5"/>
    <x v="2"/>
    <x v="0"/>
    <n v="0"/>
    <x v="4"/>
    <x v="4"/>
    <x v="3"/>
    <n v="5"/>
    <n v="6.7"/>
    <n v="5"/>
    <n v="6.7"/>
    <x v="16"/>
    <x v="9"/>
    <x v="1"/>
  </r>
  <r>
    <d v="2022-10-09T00:00:00"/>
    <x v="1"/>
    <x v="12"/>
    <x v="1"/>
    <x v="0"/>
    <n v="0"/>
    <x v="1"/>
    <x v="1"/>
    <x v="1"/>
    <n v="72"/>
    <n v="79.92"/>
    <n v="1008"/>
    <n v="1118.8800000000001"/>
    <x v="4"/>
    <x v="9"/>
    <x v="1"/>
  </r>
  <r>
    <d v="2022-10-10T00:00:00"/>
    <x v="40"/>
    <x v="0"/>
    <x v="2"/>
    <x v="0"/>
    <n v="0"/>
    <x v="40"/>
    <x v="2"/>
    <x v="0"/>
    <n v="150"/>
    <n v="210"/>
    <n v="1350"/>
    <n v="1890"/>
    <x v="26"/>
    <x v="9"/>
    <x v="1"/>
  </r>
  <r>
    <d v="2022-10-10T00:00:00"/>
    <x v="11"/>
    <x v="4"/>
    <x v="1"/>
    <x v="0"/>
    <n v="0"/>
    <x v="11"/>
    <x v="1"/>
    <x v="1"/>
    <n v="76"/>
    <n v="82.08"/>
    <n v="912"/>
    <n v="984.96"/>
    <x v="26"/>
    <x v="9"/>
    <x v="1"/>
  </r>
  <r>
    <d v="2022-10-11T00:00:00"/>
    <x v="25"/>
    <x v="9"/>
    <x v="2"/>
    <x v="0"/>
    <n v="0"/>
    <x v="25"/>
    <x v="3"/>
    <x v="1"/>
    <n v="83"/>
    <n v="94.62"/>
    <n v="830"/>
    <n v="946.2"/>
    <x v="5"/>
    <x v="9"/>
    <x v="1"/>
  </r>
  <r>
    <d v="2022-10-13T00:00:00"/>
    <x v="29"/>
    <x v="1"/>
    <x v="1"/>
    <x v="0"/>
    <n v="0"/>
    <x v="29"/>
    <x v="3"/>
    <x v="1"/>
    <n v="105"/>
    <n v="142.80000000000001"/>
    <n v="1575"/>
    <n v="2142"/>
    <x v="22"/>
    <x v="9"/>
    <x v="1"/>
  </r>
  <r>
    <d v="2022-10-14T00:00:00"/>
    <x v="11"/>
    <x v="1"/>
    <x v="0"/>
    <x v="0"/>
    <n v="0"/>
    <x v="11"/>
    <x v="1"/>
    <x v="1"/>
    <n v="76"/>
    <n v="82.08"/>
    <n v="1140"/>
    <n v="1231.2"/>
    <x v="29"/>
    <x v="9"/>
    <x v="1"/>
  </r>
  <r>
    <d v="2022-10-15T00:00:00"/>
    <x v="27"/>
    <x v="9"/>
    <x v="2"/>
    <x v="1"/>
    <n v="0"/>
    <x v="27"/>
    <x v="2"/>
    <x v="3"/>
    <n v="12"/>
    <n v="15.719999999999999"/>
    <n v="120"/>
    <n v="157.19999999999999"/>
    <x v="17"/>
    <x v="9"/>
    <x v="1"/>
  </r>
  <r>
    <d v="2022-10-16T00:00:00"/>
    <x v="43"/>
    <x v="8"/>
    <x v="1"/>
    <x v="0"/>
    <n v="0"/>
    <x v="43"/>
    <x v="4"/>
    <x v="1"/>
    <n v="90"/>
    <n v="96.3"/>
    <n v="270"/>
    <n v="288.89999999999998"/>
    <x v="23"/>
    <x v="9"/>
    <x v="1"/>
  </r>
  <r>
    <d v="2022-10-23T00:00:00"/>
    <x v="0"/>
    <x v="12"/>
    <x v="1"/>
    <x v="1"/>
    <n v="0"/>
    <x v="0"/>
    <x v="0"/>
    <x v="0"/>
    <n v="144"/>
    <n v="156.96"/>
    <n v="2016"/>
    <n v="2197.44"/>
    <x v="19"/>
    <x v="9"/>
    <x v="1"/>
  </r>
  <r>
    <d v="2022-10-30T00:00:00"/>
    <x v="10"/>
    <x v="8"/>
    <x v="2"/>
    <x v="1"/>
    <n v="0"/>
    <x v="10"/>
    <x v="1"/>
    <x v="0"/>
    <n v="120"/>
    <n v="162"/>
    <n v="360"/>
    <n v="486"/>
    <x v="24"/>
    <x v="9"/>
    <x v="1"/>
  </r>
  <r>
    <d v="2022-10-31T00:00:00"/>
    <x v="1"/>
    <x v="6"/>
    <x v="2"/>
    <x v="0"/>
    <n v="0"/>
    <x v="1"/>
    <x v="1"/>
    <x v="1"/>
    <n v="72"/>
    <n v="79.92"/>
    <n v="576"/>
    <n v="639.36"/>
    <x v="25"/>
    <x v="9"/>
    <x v="1"/>
  </r>
  <r>
    <d v="2022-11-01T00:00:00"/>
    <x v="35"/>
    <x v="1"/>
    <x v="0"/>
    <x v="0"/>
    <n v="0"/>
    <x v="35"/>
    <x v="2"/>
    <x v="1"/>
    <n v="73"/>
    <n v="94.17"/>
    <n v="1095"/>
    <n v="1412.55"/>
    <x v="0"/>
    <x v="10"/>
    <x v="1"/>
  </r>
  <r>
    <d v="2022-11-02T00:00:00"/>
    <x v="27"/>
    <x v="1"/>
    <x v="0"/>
    <x v="1"/>
    <n v="0"/>
    <x v="27"/>
    <x v="2"/>
    <x v="3"/>
    <n v="12"/>
    <n v="15.719999999999999"/>
    <n v="180"/>
    <n v="235.79999999999998"/>
    <x v="1"/>
    <x v="10"/>
    <x v="1"/>
  </r>
  <r>
    <d v="2022-11-02T00:00:00"/>
    <x v="28"/>
    <x v="1"/>
    <x v="2"/>
    <x v="1"/>
    <n v="0"/>
    <x v="28"/>
    <x v="4"/>
    <x v="0"/>
    <n v="148"/>
    <n v="201.28"/>
    <n v="2220"/>
    <n v="3019.2"/>
    <x v="1"/>
    <x v="10"/>
    <x v="1"/>
  </r>
  <r>
    <d v="2022-11-02T00:00:00"/>
    <x v="4"/>
    <x v="3"/>
    <x v="2"/>
    <x v="1"/>
    <n v="0"/>
    <x v="4"/>
    <x v="4"/>
    <x v="3"/>
    <n v="5"/>
    <n v="6.7"/>
    <n v="25"/>
    <n v="33.5"/>
    <x v="1"/>
    <x v="10"/>
    <x v="1"/>
  </r>
  <r>
    <d v="2022-11-03T00:00:00"/>
    <x v="14"/>
    <x v="14"/>
    <x v="1"/>
    <x v="0"/>
    <n v="0"/>
    <x v="14"/>
    <x v="0"/>
    <x v="2"/>
    <n v="61"/>
    <n v="76.25"/>
    <n v="671"/>
    <n v="838.75"/>
    <x v="2"/>
    <x v="10"/>
    <x v="1"/>
  </r>
  <r>
    <d v="2022-11-04T00:00:00"/>
    <x v="25"/>
    <x v="9"/>
    <x v="2"/>
    <x v="0"/>
    <n v="0"/>
    <x v="25"/>
    <x v="3"/>
    <x v="1"/>
    <n v="83"/>
    <n v="94.62"/>
    <n v="830"/>
    <n v="946.2"/>
    <x v="3"/>
    <x v="10"/>
    <x v="1"/>
  </r>
  <r>
    <d v="2022-11-05T00:00:00"/>
    <x v="40"/>
    <x v="1"/>
    <x v="2"/>
    <x v="1"/>
    <n v="0"/>
    <x v="40"/>
    <x v="2"/>
    <x v="0"/>
    <n v="150"/>
    <n v="210"/>
    <n v="2250"/>
    <n v="3150"/>
    <x v="15"/>
    <x v="10"/>
    <x v="1"/>
  </r>
  <r>
    <d v="2022-11-06T00:00:00"/>
    <x v="23"/>
    <x v="10"/>
    <x v="2"/>
    <x v="1"/>
    <n v="0"/>
    <x v="23"/>
    <x v="1"/>
    <x v="1"/>
    <n v="67"/>
    <n v="83.08"/>
    <n v="871"/>
    <n v="1080.04"/>
    <x v="16"/>
    <x v="10"/>
    <x v="1"/>
  </r>
  <r>
    <d v="2022-11-06T00:00:00"/>
    <x v="27"/>
    <x v="10"/>
    <x v="1"/>
    <x v="0"/>
    <n v="0"/>
    <x v="27"/>
    <x v="2"/>
    <x v="3"/>
    <n v="12"/>
    <n v="15.719999999999999"/>
    <n v="156"/>
    <n v="204.35999999999999"/>
    <x v="16"/>
    <x v="10"/>
    <x v="1"/>
  </r>
  <r>
    <d v="2022-11-06T00:00:00"/>
    <x v="10"/>
    <x v="10"/>
    <x v="2"/>
    <x v="1"/>
    <n v="0"/>
    <x v="10"/>
    <x v="1"/>
    <x v="0"/>
    <n v="120"/>
    <n v="162"/>
    <n v="1560"/>
    <n v="2106"/>
    <x v="16"/>
    <x v="10"/>
    <x v="1"/>
  </r>
  <r>
    <d v="2022-11-07T00:00:00"/>
    <x v="17"/>
    <x v="10"/>
    <x v="1"/>
    <x v="1"/>
    <n v="0"/>
    <x v="17"/>
    <x v="1"/>
    <x v="1"/>
    <n v="90"/>
    <n v="115.2"/>
    <n v="1170"/>
    <n v="1497.6000000000001"/>
    <x v="20"/>
    <x v="10"/>
    <x v="1"/>
  </r>
  <r>
    <d v="2022-11-08T00:00:00"/>
    <x v="43"/>
    <x v="14"/>
    <x v="0"/>
    <x v="1"/>
    <n v="0"/>
    <x v="43"/>
    <x v="4"/>
    <x v="1"/>
    <n v="90"/>
    <n v="96.3"/>
    <n v="990"/>
    <n v="1059.3"/>
    <x v="21"/>
    <x v="10"/>
    <x v="1"/>
  </r>
  <r>
    <d v="2022-11-08T00:00:00"/>
    <x v="40"/>
    <x v="9"/>
    <x v="0"/>
    <x v="0"/>
    <n v="0"/>
    <x v="40"/>
    <x v="2"/>
    <x v="0"/>
    <n v="150"/>
    <n v="210"/>
    <n v="1500"/>
    <n v="2100"/>
    <x v="21"/>
    <x v="10"/>
    <x v="1"/>
  </r>
  <r>
    <d v="2022-11-09T00:00:00"/>
    <x v="26"/>
    <x v="6"/>
    <x v="1"/>
    <x v="1"/>
    <n v="0"/>
    <x v="26"/>
    <x v="4"/>
    <x v="2"/>
    <n v="48"/>
    <n v="57.120000000000005"/>
    <n v="384"/>
    <n v="456.96000000000004"/>
    <x v="4"/>
    <x v="10"/>
    <x v="1"/>
  </r>
  <r>
    <d v="2022-11-10T00:00:00"/>
    <x v="30"/>
    <x v="11"/>
    <x v="2"/>
    <x v="0"/>
    <n v="0"/>
    <x v="30"/>
    <x v="2"/>
    <x v="3"/>
    <n v="37"/>
    <n v="49.21"/>
    <n v="259"/>
    <n v="344.47"/>
    <x v="26"/>
    <x v="10"/>
    <x v="1"/>
  </r>
  <r>
    <d v="2022-11-13T00:00:00"/>
    <x v="26"/>
    <x v="9"/>
    <x v="0"/>
    <x v="1"/>
    <n v="0"/>
    <x v="26"/>
    <x v="4"/>
    <x v="2"/>
    <n v="48"/>
    <n v="57.120000000000005"/>
    <n v="480"/>
    <n v="571.20000000000005"/>
    <x v="22"/>
    <x v="10"/>
    <x v="1"/>
  </r>
  <r>
    <d v="2022-11-14T00:00:00"/>
    <x v="29"/>
    <x v="5"/>
    <x v="2"/>
    <x v="1"/>
    <n v="0"/>
    <x v="29"/>
    <x v="3"/>
    <x v="1"/>
    <n v="105"/>
    <n v="142.80000000000001"/>
    <n v="105"/>
    <n v="142.80000000000001"/>
    <x v="29"/>
    <x v="10"/>
    <x v="1"/>
  </r>
  <r>
    <d v="2022-11-15T00:00:00"/>
    <x v="35"/>
    <x v="12"/>
    <x v="2"/>
    <x v="1"/>
    <n v="0"/>
    <x v="35"/>
    <x v="2"/>
    <x v="1"/>
    <n v="73"/>
    <n v="94.17"/>
    <n v="1022"/>
    <n v="1318.38"/>
    <x v="17"/>
    <x v="10"/>
    <x v="1"/>
  </r>
  <r>
    <d v="2022-11-16T00:00:00"/>
    <x v="39"/>
    <x v="6"/>
    <x v="1"/>
    <x v="0"/>
    <n v="0"/>
    <x v="39"/>
    <x v="2"/>
    <x v="0"/>
    <n v="134"/>
    <n v="156.78"/>
    <n v="1072"/>
    <n v="1254.24"/>
    <x v="23"/>
    <x v="10"/>
    <x v="1"/>
  </r>
  <r>
    <d v="2022-11-18T00:00:00"/>
    <x v="13"/>
    <x v="6"/>
    <x v="2"/>
    <x v="1"/>
    <n v="0"/>
    <x v="13"/>
    <x v="4"/>
    <x v="2"/>
    <n v="55"/>
    <n v="58.3"/>
    <n v="440"/>
    <n v="466.4"/>
    <x v="7"/>
    <x v="10"/>
    <x v="1"/>
  </r>
  <r>
    <d v="2022-11-21T00:00:00"/>
    <x v="14"/>
    <x v="2"/>
    <x v="2"/>
    <x v="1"/>
    <n v="0"/>
    <x v="14"/>
    <x v="0"/>
    <x v="2"/>
    <n v="61"/>
    <n v="76.25"/>
    <n v="366"/>
    <n v="457.5"/>
    <x v="10"/>
    <x v="10"/>
    <x v="1"/>
  </r>
  <r>
    <d v="2022-11-23T00:00:00"/>
    <x v="43"/>
    <x v="4"/>
    <x v="1"/>
    <x v="0"/>
    <n v="0"/>
    <x v="43"/>
    <x v="4"/>
    <x v="1"/>
    <n v="90"/>
    <n v="96.3"/>
    <n v="1080"/>
    <n v="1155.5999999999999"/>
    <x v="19"/>
    <x v="10"/>
    <x v="1"/>
  </r>
  <r>
    <d v="2022-11-25T00:00:00"/>
    <x v="3"/>
    <x v="3"/>
    <x v="2"/>
    <x v="1"/>
    <n v="0"/>
    <x v="3"/>
    <x v="3"/>
    <x v="2"/>
    <n v="44"/>
    <n v="48.84"/>
    <n v="220"/>
    <n v="244.20000000000002"/>
    <x v="11"/>
    <x v="10"/>
    <x v="1"/>
  </r>
  <r>
    <d v="2022-11-26T00:00:00"/>
    <x v="18"/>
    <x v="3"/>
    <x v="2"/>
    <x v="0"/>
    <n v="0"/>
    <x v="18"/>
    <x v="4"/>
    <x v="1"/>
    <n v="89"/>
    <n v="117.48"/>
    <n v="445"/>
    <n v="587.4"/>
    <x v="12"/>
    <x v="10"/>
    <x v="1"/>
  </r>
  <r>
    <d v="2022-11-27T00:00:00"/>
    <x v="13"/>
    <x v="1"/>
    <x v="2"/>
    <x v="0"/>
    <n v="0"/>
    <x v="13"/>
    <x v="4"/>
    <x v="2"/>
    <n v="55"/>
    <n v="58.3"/>
    <n v="825"/>
    <n v="874.5"/>
    <x v="13"/>
    <x v="10"/>
    <x v="1"/>
  </r>
  <r>
    <d v="2022-11-28T00:00:00"/>
    <x v="5"/>
    <x v="6"/>
    <x v="2"/>
    <x v="1"/>
    <n v="0"/>
    <x v="5"/>
    <x v="4"/>
    <x v="1"/>
    <n v="93"/>
    <n v="104.16"/>
    <n v="744"/>
    <n v="833.28"/>
    <x v="14"/>
    <x v="10"/>
    <x v="1"/>
  </r>
  <r>
    <d v="2022-11-30T00:00:00"/>
    <x v="27"/>
    <x v="13"/>
    <x v="2"/>
    <x v="0"/>
    <n v="0"/>
    <x v="27"/>
    <x v="2"/>
    <x v="3"/>
    <n v="12"/>
    <n v="15.719999999999999"/>
    <n v="24"/>
    <n v="31.439999999999998"/>
    <x v="24"/>
    <x v="10"/>
    <x v="1"/>
  </r>
  <r>
    <d v="2022-12-03T00:00:00"/>
    <x v="33"/>
    <x v="3"/>
    <x v="0"/>
    <x v="1"/>
    <n v="0"/>
    <x v="33"/>
    <x v="4"/>
    <x v="3"/>
    <n v="37"/>
    <n v="41.81"/>
    <n v="185"/>
    <n v="209.05"/>
    <x v="2"/>
    <x v="11"/>
    <x v="1"/>
  </r>
  <r>
    <d v="2022-12-04T00:00:00"/>
    <x v="42"/>
    <x v="9"/>
    <x v="2"/>
    <x v="1"/>
    <n v="0"/>
    <x v="42"/>
    <x v="4"/>
    <x v="3"/>
    <n v="18"/>
    <n v="24.66"/>
    <n v="180"/>
    <n v="246.6"/>
    <x v="3"/>
    <x v="11"/>
    <x v="1"/>
  </r>
  <r>
    <d v="2022-12-04T00:00:00"/>
    <x v="11"/>
    <x v="1"/>
    <x v="2"/>
    <x v="1"/>
    <n v="0"/>
    <x v="11"/>
    <x v="1"/>
    <x v="1"/>
    <n v="76"/>
    <n v="82.08"/>
    <n v="1140"/>
    <n v="1231.2"/>
    <x v="3"/>
    <x v="11"/>
    <x v="1"/>
  </r>
  <r>
    <d v="2022-12-07T00:00:00"/>
    <x v="1"/>
    <x v="4"/>
    <x v="2"/>
    <x v="1"/>
    <n v="0"/>
    <x v="1"/>
    <x v="1"/>
    <x v="1"/>
    <n v="72"/>
    <n v="79.92"/>
    <n v="864"/>
    <n v="959.04"/>
    <x v="20"/>
    <x v="11"/>
    <x v="1"/>
  </r>
  <r>
    <d v="2022-12-07T00:00:00"/>
    <x v="21"/>
    <x v="10"/>
    <x v="2"/>
    <x v="0"/>
    <n v="0"/>
    <x v="21"/>
    <x v="2"/>
    <x v="3"/>
    <n v="13"/>
    <n v="16.64"/>
    <n v="169"/>
    <n v="216.32"/>
    <x v="20"/>
    <x v="11"/>
    <x v="1"/>
  </r>
  <r>
    <d v="2022-12-07T00:00:00"/>
    <x v="1"/>
    <x v="3"/>
    <x v="2"/>
    <x v="1"/>
    <n v="0"/>
    <x v="1"/>
    <x v="1"/>
    <x v="1"/>
    <n v="72"/>
    <n v="79.92"/>
    <n v="360"/>
    <n v="399.6"/>
    <x v="20"/>
    <x v="11"/>
    <x v="1"/>
  </r>
  <r>
    <d v="2022-12-11T00:00:00"/>
    <x v="26"/>
    <x v="3"/>
    <x v="2"/>
    <x v="0"/>
    <n v="0"/>
    <x v="26"/>
    <x v="4"/>
    <x v="2"/>
    <n v="48"/>
    <n v="57.120000000000005"/>
    <n v="240"/>
    <n v="285.60000000000002"/>
    <x v="5"/>
    <x v="11"/>
    <x v="1"/>
  </r>
  <r>
    <d v="2022-12-11T00:00:00"/>
    <x v="2"/>
    <x v="0"/>
    <x v="0"/>
    <x v="0"/>
    <n v="0"/>
    <x v="2"/>
    <x v="2"/>
    <x v="1"/>
    <n v="112"/>
    <n v="122.08"/>
    <n v="1008"/>
    <n v="1098.72"/>
    <x v="5"/>
    <x v="11"/>
    <x v="1"/>
  </r>
  <r>
    <d v="2022-12-11T00:00:00"/>
    <x v="9"/>
    <x v="9"/>
    <x v="1"/>
    <x v="1"/>
    <n v="0"/>
    <x v="9"/>
    <x v="2"/>
    <x v="1"/>
    <n v="112"/>
    <n v="146.72"/>
    <n v="1120"/>
    <n v="1467.2"/>
    <x v="5"/>
    <x v="11"/>
    <x v="1"/>
  </r>
  <r>
    <d v="2022-12-12T00:00:00"/>
    <x v="28"/>
    <x v="0"/>
    <x v="0"/>
    <x v="1"/>
    <n v="0"/>
    <x v="28"/>
    <x v="4"/>
    <x v="0"/>
    <n v="148"/>
    <n v="201.28"/>
    <n v="1332"/>
    <n v="1811.52"/>
    <x v="6"/>
    <x v="11"/>
    <x v="1"/>
  </r>
  <r>
    <d v="2022-12-12T00:00:00"/>
    <x v="41"/>
    <x v="9"/>
    <x v="0"/>
    <x v="0"/>
    <n v="0"/>
    <x v="41"/>
    <x v="1"/>
    <x v="0"/>
    <n v="138"/>
    <n v="173.88"/>
    <n v="1380"/>
    <n v="1738.8"/>
    <x v="6"/>
    <x v="11"/>
    <x v="1"/>
  </r>
  <r>
    <d v="2022-12-14T00:00:00"/>
    <x v="24"/>
    <x v="7"/>
    <x v="2"/>
    <x v="1"/>
    <n v="0"/>
    <x v="24"/>
    <x v="3"/>
    <x v="0"/>
    <n v="133"/>
    <n v="155.61000000000001"/>
    <n v="532"/>
    <n v="622.44000000000005"/>
    <x v="29"/>
    <x v="11"/>
    <x v="1"/>
  </r>
  <r>
    <d v="2022-12-15T00:00:00"/>
    <x v="37"/>
    <x v="10"/>
    <x v="2"/>
    <x v="0"/>
    <n v="0"/>
    <x v="37"/>
    <x v="3"/>
    <x v="3"/>
    <n v="6"/>
    <n v="7.8599999999999994"/>
    <n v="78"/>
    <n v="102.17999999999999"/>
    <x v="17"/>
    <x v="11"/>
    <x v="1"/>
  </r>
  <r>
    <d v="2022-12-19T00:00:00"/>
    <x v="11"/>
    <x v="11"/>
    <x v="2"/>
    <x v="0"/>
    <n v="0"/>
    <x v="11"/>
    <x v="1"/>
    <x v="1"/>
    <n v="76"/>
    <n v="82.08"/>
    <n v="532"/>
    <n v="574.55999999999995"/>
    <x v="8"/>
    <x v="11"/>
    <x v="1"/>
  </r>
  <r>
    <d v="2022-12-19T00:00:00"/>
    <x v="31"/>
    <x v="12"/>
    <x v="2"/>
    <x v="1"/>
    <n v="0"/>
    <x v="31"/>
    <x v="2"/>
    <x v="2"/>
    <n v="44"/>
    <n v="48.4"/>
    <n v="616"/>
    <n v="677.6"/>
    <x v="8"/>
    <x v="11"/>
    <x v="1"/>
  </r>
  <r>
    <d v="2022-12-19T00:00:00"/>
    <x v="37"/>
    <x v="14"/>
    <x v="1"/>
    <x v="0"/>
    <n v="0"/>
    <x v="37"/>
    <x v="3"/>
    <x v="3"/>
    <n v="6"/>
    <n v="7.8599999999999994"/>
    <n v="66"/>
    <n v="86.46"/>
    <x v="8"/>
    <x v="11"/>
    <x v="1"/>
  </r>
  <r>
    <d v="2022-12-21T00:00:00"/>
    <x v="15"/>
    <x v="9"/>
    <x v="2"/>
    <x v="0"/>
    <n v="0"/>
    <x v="15"/>
    <x v="3"/>
    <x v="1"/>
    <n v="75"/>
    <n v="85.5"/>
    <n v="750"/>
    <n v="855"/>
    <x v="10"/>
    <x v="11"/>
    <x v="1"/>
  </r>
  <r>
    <d v="2022-12-29T00:00:00"/>
    <x v="25"/>
    <x v="1"/>
    <x v="2"/>
    <x v="0"/>
    <n v="0"/>
    <x v="25"/>
    <x v="3"/>
    <x v="1"/>
    <n v="83"/>
    <n v="94.62"/>
    <n v="1245"/>
    <n v="1419.3000000000002"/>
    <x v="28"/>
    <x v="11"/>
    <x v="1"/>
  </r>
  <r>
    <d v="2022-12-29T00:00:00"/>
    <x v="10"/>
    <x v="5"/>
    <x v="0"/>
    <x v="1"/>
    <n v="0"/>
    <x v="10"/>
    <x v="1"/>
    <x v="0"/>
    <n v="120"/>
    <n v="162"/>
    <n v="120"/>
    <n v="162"/>
    <x v="28"/>
    <x v="11"/>
    <x v="1"/>
  </r>
  <r>
    <d v="2022-12-30T00:00:00"/>
    <x v="41"/>
    <x v="12"/>
    <x v="2"/>
    <x v="0"/>
    <n v="0"/>
    <x v="41"/>
    <x v="1"/>
    <x v="0"/>
    <n v="138"/>
    <n v="173.88"/>
    <n v="1932"/>
    <n v="2434.3199999999997"/>
    <x v="24"/>
    <x v="11"/>
    <x v="1"/>
  </r>
  <r>
    <d v="2022-12-31T00:00:00"/>
    <x v="38"/>
    <x v="4"/>
    <x v="1"/>
    <x v="0"/>
    <n v="0"/>
    <x v="38"/>
    <x v="4"/>
    <x v="1"/>
    <n v="95"/>
    <n v="119.7"/>
    <n v="1140"/>
    <n v="1436.4"/>
    <x v="25"/>
    <x v="11"/>
    <x v="1"/>
  </r>
  <r>
    <d v="2022-12-31T00:00:00"/>
    <x v="31"/>
    <x v="2"/>
    <x v="1"/>
    <x v="0"/>
    <n v="0"/>
    <x v="31"/>
    <x v="2"/>
    <x v="2"/>
    <n v="44"/>
    <n v="48.4"/>
    <n v="264"/>
    <n v="290.39999999999998"/>
    <x v="25"/>
    <x v="11"/>
    <x v="1"/>
  </r>
  <r>
    <d v="2022-12-31T00:00:00"/>
    <x v="31"/>
    <x v="8"/>
    <x v="0"/>
    <x v="1"/>
    <n v="0"/>
    <x v="31"/>
    <x v="2"/>
    <x v="2"/>
    <n v="44"/>
    <n v="48.4"/>
    <n v="132"/>
    <n v="145.1999999999999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A0299C-9A7A-46B6-8DB7-3DA9C63B01A4}" name="SALE TYPE"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5">
  <location ref="AN2:AO5" firstHeaderRow="1" firstDataRow="1" firstDataCol="1"/>
  <pivotFields count="16">
    <pivotField numFmtId="14" showAll="0"/>
    <pivotField showAll="0"/>
    <pivotField showAll="0"/>
    <pivotField axis="axisRow"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showAll="0"/>
    <pivotField showAll="0"/>
    <pivotField dataField="1"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3">
    <i>
      <x/>
    </i>
    <i>
      <x v="1"/>
    </i>
    <i>
      <x v="2"/>
    </i>
  </rowItems>
  <colItems count="1">
    <i/>
  </colItems>
  <dataFields count="1">
    <dataField name="Sum of TOTAL SELLING" fld="12" baseField="0" baseItem="0"/>
  </dataFields>
  <chartFormats count="4">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3" count="1" selected="0">
            <x v="0"/>
          </reference>
        </references>
      </pivotArea>
    </chartFormat>
    <chartFormat chart="4" format="10">
      <pivotArea type="data" outline="0" fieldPosition="0">
        <references count="2">
          <reference field="4294967294" count="1" selected="0">
            <x v="0"/>
          </reference>
          <reference field="3" count="1" selected="0">
            <x v="1"/>
          </reference>
        </references>
      </pivotArea>
    </chartFormat>
    <chartFormat chart="4"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B40EF3-BF7B-45E5-98E2-D9077DCBFD58}" name="CATEGORY WISE"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AD2:AE7"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axis="axisRow" showAll="0">
      <items count="6">
        <item x="3"/>
        <item x="2"/>
        <item x="0"/>
        <item x="4"/>
        <item x="1"/>
        <item t="default"/>
      </items>
    </pivotField>
    <pivotField showAll="0"/>
    <pivotField showAll="0"/>
    <pivotField showAll="0"/>
    <pivotField showAll="0"/>
    <pivotField dataField="1"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5">
    <i>
      <x/>
    </i>
    <i>
      <x v="1"/>
    </i>
    <i>
      <x v="2"/>
    </i>
    <i>
      <x v="3"/>
    </i>
    <i>
      <x v="4"/>
    </i>
  </rowItems>
  <colItems count="1">
    <i/>
  </colItems>
  <dataFields count="1">
    <dataField name="Sum of TOTAL SELLING"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884B8C-43D5-4597-803A-46FD91F77AA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Q2:S47" firstHeaderRow="0" firstDataRow="1" firstDataCol="1"/>
  <pivotFields count="16">
    <pivotField numFmtId="14" showAll="0"/>
    <pivotField showAll="0"/>
    <pivotField dataField="1" showAll="0"/>
    <pivotField showAll="0">
      <items count="4">
        <item x="2"/>
        <item x="1"/>
        <item x="0"/>
        <item t="default"/>
      </items>
    </pivotField>
    <pivotField showAll="0">
      <items count="3">
        <item x="1"/>
        <item x="0"/>
        <item t="default"/>
      </items>
    </pivotField>
    <pivotField numFmtId="164" showAll="0"/>
    <pivotField axis="axisRow"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pivotField showAll="0"/>
    <pivotField showAll="0"/>
    <pivotField showAll="0"/>
    <pivotField showAll="0"/>
    <pivotField dataField="1"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6"/>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Fields count="1">
    <field x="-2"/>
  </colFields>
  <colItems count="2">
    <i>
      <x/>
    </i>
    <i i="1">
      <x v="1"/>
    </i>
  </colItems>
  <dataFields count="2">
    <dataField name="Sum of TOTAL SELLING" fld="12" baseField="0" baseItem="0" numFmtId="165"/>
    <dataField name="Sum of QUANTITY" fld="2" baseField="0" baseItem="0"/>
  </dataFields>
  <formats count="2">
    <format dxfId="6">
      <pivotArea outline="0" collapsedLevelsAreSubtotals="1" fieldPosition="0">
        <references count="1">
          <reference field="4294967294" count="1" selected="0">
            <x v="0"/>
          </reference>
        </references>
      </pivotArea>
    </format>
    <format dxfId="5">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BE7420-935C-4EE2-8A95-CE5459F419E9}" name="DAILY"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A2:B33"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dataField="1" showAll="0"/>
    <pivotField showAll="0"/>
    <pivotField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SELLING PRICE" fld="10" baseField="0" baseItem="0" numFmtId="44"/>
  </dataFields>
  <formats count="1">
    <format dxfId="7">
      <pivotArea outline="0" collapsedLevelsAreSubtotals="1" fieldPosition="0"/>
    </format>
  </format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496D801-48DA-4952-9A79-837D98DE7B94}" name="PAYMENT MODE"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AK2:AL4" firstHeaderRow="1" firstDataRow="1" firstDataCol="1"/>
  <pivotFields count="16">
    <pivotField numFmtId="14" showAll="0"/>
    <pivotField showAll="0"/>
    <pivotField showAll="0"/>
    <pivotField showAll="0">
      <items count="4">
        <item x="2"/>
        <item x="1"/>
        <item x="0"/>
        <item t="default"/>
      </items>
    </pivotField>
    <pivotField axis="axisRow" showAll="0">
      <items count="3">
        <item x="1"/>
        <item n="Mpesa" x="0"/>
        <item t="default"/>
      </items>
    </pivotField>
    <pivotField numFmtId="164" showAll="0"/>
    <pivotField showAll="0"/>
    <pivotField showAll="0">
      <items count="6">
        <item x="3"/>
        <item x="2"/>
        <item x="0"/>
        <item x="4"/>
        <item x="1"/>
        <item t="default"/>
      </items>
    </pivotField>
    <pivotField showAll="0"/>
    <pivotField showAll="0"/>
    <pivotField showAll="0"/>
    <pivotField showAll="0"/>
    <pivotField dataField="1"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Sum of TOTAL SELLING" fld="12" baseField="0" baseItem="0"/>
  </dataFields>
  <formats count="2">
    <format dxfId="1">
      <pivotArea collapsedLevelsAreSubtotals="1" fieldPosition="0">
        <references count="1">
          <reference field="4" count="1">
            <x v="0"/>
          </reference>
        </references>
      </pivotArea>
    </format>
    <format dxfId="0">
      <pivotArea collapsedLevelsAreSubtotals="1" fieldPosition="0">
        <references count="1">
          <reference field="4" count="1">
            <x v="1"/>
          </reference>
        </references>
      </pivotArea>
    </format>
  </formats>
  <chartFormats count="1">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06692EC-A1D5-4520-9E07-8C8BA73CC270}" name="MONTHLY" cacheId="0" applyNumberFormats="0" applyBorderFormats="0" applyFontFormats="0" applyPatternFormats="0" applyAlignmentFormats="0" applyWidthHeightFormats="1" dataCaption="Values" grandTotalCaption=" " updatedVersion="6" minRefreshableVersion="3" useAutoFormatting="1" rowGrandTotals="0" itemPrintTitles="1" createdVersion="6" indent="0" outline="1" outlineData="1" multipleFieldFilters="0" chartFormat="14">
  <location ref="H2:J14" firstHeaderRow="0"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showAll="0"/>
    <pivotField dataField="1" showAll="0"/>
    <pivotField dataField="1" showAll="0"/>
    <pivotField showAll="0"/>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BUYING" fld="11" baseField="0" baseItem="0"/>
    <dataField name="Sum of TOTAL SELLING" fld="12" baseField="0" baseItem="0"/>
  </dataFields>
  <formats count="1">
    <format dxfId="4">
      <pivotArea dataOnly="0" labelOnly="1" fieldPosition="0">
        <references count="1">
          <reference field="14" count="0"/>
        </references>
      </pivotArea>
    </format>
  </formats>
  <chartFormats count="6">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AB4B53B-1527-4021-AA98-7B6604A31351}" name="TOTAL SALE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2:E3" firstHeaderRow="0" firstDataRow="1" firstDataCol="0"/>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showAll="0"/>
    <pivotField dataField="1" showAll="0"/>
    <pivotField dataField="1"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BUYING" fld="11" baseField="0" baseItem="0" numFmtId="44"/>
    <dataField name="Sum of TOTAL SELLING" fld="12" baseField="0" baseItem="0" numFmtId="44"/>
  </dataFields>
  <formats count="2">
    <format dxfId="9">
      <pivotArea outline="0" collapsedLevelsAreSubtotals="1" fieldPosition="0">
        <references count="1">
          <reference field="4294967294" count="1" selected="0">
            <x v="1"/>
          </reference>
        </references>
      </pivotArea>
    </format>
    <format dxfId="8">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02944054-C0D8-47C5-B892-FAE61B095017}" sourceName="PAYMENT MODE">
  <pivotTables>
    <pivotTable tabId="3" name="DAILY"/>
    <pivotTable tabId="3" name="CATEGORY WISE"/>
    <pivotTable tabId="3" name="MONTHLY"/>
    <pivotTable tabId="3" name="SALE TYPE"/>
    <pivotTable tabId="3" name="TOTAL SALES"/>
    <pivotTable tabId="3" name="PivotTable1"/>
    <pivotTable tabId="3" name="PAYMENT MODE"/>
  </pivotTables>
  <data>
    <tabular pivotCacheId="926959786">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4065C47-9054-4D40-87E2-00BECE9A1A92}" sourceName="MONTH">
  <pivotTables>
    <pivotTable tabId="3" name="DAILY"/>
    <pivotTable tabId="3" name="CATEGORY WISE"/>
    <pivotTable tabId="3" name="PAYMENT MODE"/>
    <pivotTable tabId="3" name="SALE TYPE"/>
    <pivotTable tabId="3" name="TOTAL SALES"/>
    <pivotTable tabId="3" name="PivotTable1"/>
  </pivotTables>
  <data>
    <tabular pivotCacheId="926959786">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750A16E-3CDA-44A6-827A-77ABF823710B}" sourceName="YEAR">
  <pivotTables>
    <pivotTable tabId="3" name="DAILY"/>
    <pivotTable tabId="3" name="CATEGORY WISE"/>
    <pivotTable tabId="3" name="MONTHLY"/>
    <pivotTable tabId="3" name="PAYMENT MODE"/>
    <pivotTable tabId="3" name="SALE TYPE"/>
    <pivotTable tabId="3" name="TOTAL SALES"/>
    <pivotTable tabId="3" name="PivotTable1"/>
  </pivotTables>
  <data>
    <tabular pivotCacheId="926959786">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851B057F-A365-49C5-A72E-B480FA203886}" sourceName="SALE TYPE">
  <pivotTables>
    <pivotTable tabId="3" name="DAILY"/>
    <pivotTable tabId="3" name="CATEGORY WISE"/>
    <pivotTable tabId="3" name="MONTHLY"/>
    <pivotTable tabId="3" name="PAYMENT MODE"/>
    <pivotTable tabId="3" name="TOTAL SALES"/>
    <pivotTable tabId="3" name="PivotTable1"/>
  </pivotTables>
  <data>
    <tabular pivotCacheId="926959786">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xr10:uid="{989E2125-9A74-4562-81A6-E182F9380F13}" cache="Slicer_PAYMENT_MODE" caption="PAYMENT MODE" columnCount="2" style="SLICER" rowHeight="241300"/>
  <slicer name="MONTH" xr10:uid="{4D4347E0-D85C-4791-8787-C0C4AA61826B}" cache="Slicer_MONTH" caption="MONTH" startItem="1" style="SLICER" rowHeight="365760"/>
  <slicer name="YEAR" xr10:uid="{5C6227FD-8927-44FD-919F-515C6F9B03B4}" cache="Slicer_YEAR" caption="YEAR" style="SLICER" rowHeight="241300"/>
  <slicer name="SALE TYPE" xr10:uid="{1EC7DC1C-B359-4F20-A103-B307B652BCAE}" cache="Slicer_SALE_TYPE" caption="SALE TYPE" columnCount="3" style="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P528" totalsRowShown="0" headerRowDxfId="32" headerRowBorderDxfId="31">
  <autoFilter ref="A1:P528" xr:uid="{60351B27-4213-4B50-AF1E-6DD234ED1CD8}"/>
  <sortState ref="A2:E527">
    <sortCondition ref="A1:A527"/>
  </sortState>
  <tableColumns count="16">
    <tableColumn id="1" xr3:uid="{7E2D9722-C99A-4D79-AD8A-A4AF24D31B15}" name="DATE" dataDxfId="30"/>
    <tableColumn id="3" xr3:uid="{1B687DA1-746A-409E-8132-464ADA2D65F7}" name="PRODUCT ID" dataDxfId="29"/>
    <tableColumn id="2" xr3:uid="{3D21C161-3520-4EEB-95C2-BC89A67F811B}" name="QUANTITY" dataDxfId="28"/>
    <tableColumn id="4" xr3:uid="{51AFA112-3989-4C7A-B537-003512753602}" name="SALE TYPE" dataDxfId="27"/>
    <tableColumn id="5" xr3:uid="{057B8FDA-60FB-4816-999C-2030B688B9CF}" name="PAYMENT MODE" dataDxfId="26"/>
    <tableColumn id="6" xr3:uid="{A77A9445-20AF-4122-92EB-C3706E536AB4}" name="DISCOUNT %" dataDxfId="25"/>
    <tableColumn id="8" xr3:uid="{5798647A-E8BC-49F9-A223-A5709BD590C3}" name="PRODUCT" dataDxfId="24">
      <calculatedColumnFormula>VLOOKUP(InputData[[#This Row],[PRODUCT ID]],'Master Data'!A:F,2,0)</calculatedColumnFormula>
    </tableColumn>
    <tableColumn id="9" xr3:uid="{7A35413A-C542-4A90-B68C-A26753036929}" name="CATEGORY" dataDxfId="23">
      <calculatedColumnFormula>VLOOKUP(InputData[[#This Row],[PRODUCT ID]],'Master Data'!A:F,3,0)</calculatedColumnFormula>
    </tableColumn>
    <tableColumn id="10" xr3:uid="{ADEB9069-56F8-438E-801F-98D1645E054A}" name="UOM" dataDxfId="22">
      <calculatedColumnFormula>VLOOKUP(InputData[[#This Row],[PRODUCT ID]],'Master Data'!A:F,4,0)</calculatedColumnFormula>
    </tableColumn>
    <tableColumn id="11" xr3:uid="{FEF0105B-1005-447F-B0F9-FF7C3F31139F}" name="BUYING PRIZE" dataCellStyle="Currency">
      <calculatedColumnFormula>VLOOKUP(InputData[[#This Row],[PRODUCT ID]],'Master Data'!A:F,5,0)</calculatedColumnFormula>
    </tableColumn>
    <tableColumn id="12" xr3:uid="{A1B37B39-9961-40CA-B079-F3CBEC03D5C9}" name="SELLING PRICE" dataCellStyle="Currency">
      <calculatedColumnFormula>VLOOKUP(InputData[[#This Row],[PRODUCT ID]],'Master Data'!A:F,6,0)</calculatedColumnFormula>
    </tableColumn>
    <tableColumn id="13" xr3:uid="{14D05035-A0C4-47F7-B08A-CEDB636327D9}" name="TOTAL BUYING" dataCellStyle="Currency">
      <calculatedColumnFormula>InputData[[#This Row],[BUYING PRIZE]]*InputData[[#This Row],[QUANTITY]]</calculatedColumnFormula>
    </tableColumn>
    <tableColumn id="14" xr3:uid="{E26A5A46-C3C8-4E2D-BAD7-0FDE4034BB64}" name="TOTAL SELLING" dataCellStyle="Currency">
      <calculatedColumnFormula>InputData[[#This Row],[SELLING PRICE]]*InputData[[#This Row],[QUANTITY]]*(1-InputData[[#This Row],[DISCOUNT %]])</calculatedColumnFormula>
    </tableColumn>
    <tableColumn id="15" xr3:uid="{19D39C7B-132B-48C3-925A-D24174615424}" name="DAY" dataDxfId="21">
      <calculatedColumnFormula>DAY(InputData[[#This Row],[DATE]])</calculatedColumnFormula>
    </tableColumn>
    <tableColumn id="16" xr3:uid="{5AAFE287-89F8-4368-BFA6-BBEB8019CE7C}" name="MONTH" dataDxfId="20">
      <calculatedColumnFormula>TEXT(InputData[[#This Row],[DATE]],"MMMM")</calculatedColumnFormula>
    </tableColumn>
    <tableColumn id="17" xr3:uid="{A41A8C59-B9DF-4BD5-916F-14FF33F25B35}" name="YEAR" dataDxfId="19">
      <calculatedColumnFormula>YEAR(InputData[[#This Row],[DATE]])</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46" totalsRowShown="0" headerRowDxfId="18" dataDxfId="16" headerRowBorderDxfId="17">
  <autoFilter ref="A1:F46" xr:uid="{DE6FA1E2-6EE8-430A-AF62-020400F3E926}"/>
  <tableColumns count="6">
    <tableColumn id="1" xr3:uid="{106E50BA-9FFB-484D-AC75-176578AFED44}" name="PRODUCT ID" dataDxfId="15"/>
    <tableColumn id="2" xr3:uid="{C6063C4C-22AC-43C3-B630-5C0916CFA263}" name="PRODUCT" dataDxfId="14"/>
    <tableColumn id="3" xr3:uid="{FEA9A0A4-A0D7-45FA-BD75-4D9EBBD09441}" name="CATEGORY" dataDxfId="13"/>
    <tableColumn id="4" xr3:uid="{3BDFD3DA-79CD-4B0E-9F98-1F406523093B}" name="UOM" dataDxfId="12"/>
    <tableColumn id="5" xr3:uid="{C286276F-25D5-4D9D-9759-32EF67A133BE}" name="BUYING PRIZE" dataDxfId="11"/>
    <tableColumn id="6" xr3:uid="{BFC92544-6510-4B40-ABEE-FD6A4B0302D7}" name="SELLING PRICE" dataDxfId="1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Voilet">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002060"/>
      </a:accent5>
      <a:accent6>
        <a:srgbClr val="7030A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codeName="Sheet2">
    <tabColor rgb="FF00B050"/>
  </sheetPr>
  <dimension ref="A1:P528"/>
  <sheetViews>
    <sheetView tabSelected="1" workbookViewId="0">
      <selection activeCell="C29" sqref="C29"/>
    </sheetView>
  </sheetViews>
  <sheetFormatPr defaultRowHeight="14.5" x14ac:dyDescent="0.35"/>
  <cols>
    <col min="1" max="1" width="10.36328125" style="17" bestFit="1" customWidth="1"/>
    <col min="2" max="2" width="15.90625" bestFit="1" customWidth="1"/>
    <col min="3" max="3" width="14.1796875" bestFit="1" customWidth="1"/>
    <col min="4" max="4" width="14.08984375" bestFit="1" customWidth="1"/>
    <col min="5" max="5" width="19.81640625" bestFit="1" customWidth="1"/>
    <col min="6" max="6" width="16.1796875" bestFit="1" customWidth="1"/>
    <col min="7" max="7" width="14.453125" bestFit="1" customWidth="1"/>
    <col min="8" max="8" width="9.90625" bestFit="1" customWidth="1"/>
    <col min="9" max="9" width="12.81640625" customWidth="1"/>
    <col min="10" max="10" width="16.6328125" customWidth="1"/>
    <col min="11" max="12" width="18.90625" customWidth="1"/>
    <col min="13" max="13" width="12.54296875" customWidth="1"/>
  </cols>
  <sheetData>
    <row r="1" spans="1:16" ht="15" thickBot="1" x14ac:dyDescent="0.4">
      <c r="A1" s="16" t="s">
        <v>100</v>
      </c>
      <c r="B1" s="2" t="s">
        <v>0</v>
      </c>
      <c r="C1" s="2" t="s">
        <v>101</v>
      </c>
      <c r="D1" s="2" t="s">
        <v>102</v>
      </c>
      <c r="E1" s="2" t="s">
        <v>103</v>
      </c>
      <c r="F1" s="2" t="s">
        <v>104</v>
      </c>
      <c r="G1" s="2" t="s">
        <v>1</v>
      </c>
      <c r="H1" s="2" t="s">
        <v>2</v>
      </c>
      <c r="I1" s="2" t="s">
        <v>3</v>
      </c>
      <c r="J1" s="14" t="s">
        <v>4</v>
      </c>
      <c r="K1" s="14" t="s">
        <v>5</v>
      </c>
      <c r="L1" s="14" t="s">
        <v>114</v>
      </c>
      <c r="M1" s="14" t="s">
        <v>115</v>
      </c>
      <c r="N1" s="2" t="s">
        <v>116</v>
      </c>
      <c r="O1" s="2" t="s">
        <v>117</v>
      </c>
      <c r="P1" s="2" t="s">
        <v>118</v>
      </c>
    </row>
    <row r="2" spans="1:16" x14ac:dyDescent="0.35">
      <c r="A2" s="3">
        <v>44197</v>
      </c>
      <c r="B2" s="4" t="s">
        <v>56</v>
      </c>
      <c r="C2" s="5">
        <v>9</v>
      </c>
      <c r="D2" s="5" t="s">
        <v>105</v>
      </c>
      <c r="E2" s="5" t="s">
        <v>143</v>
      </c>
      <c r="F2" s="6">
        <v>0</v>
      </c>
      <c r="G2" t="str">
        <f>VLOOKUP(InputData[[#This Row],[PRODUCT ID]],'Master Data'!A:F,2,0)</f>
        <v>Product24</v>
      </c>
      <c r="H2" t="str">
        <f>VLOOKUP(InputData[[#This Row],[PRODUCT ID]],'Master Data'!A:F,3,0)</f>
        <v>Category03</v>
      </c>
      <c r="I2" t="str">
        <f>VLOOKUP(InputData[[#This Row],[PRODUCT ID]],'Master Data'!A:F,4,0)</f>
        <v>Ft</v>
      </c>
      <c r="J2" s="15">
        <f>VLOOKUP(InputData[[#This Row],[PRODUCT ID]],'Master Data'!A:F,5,0)</f>
        <v>144</v>
      </c>
      <c r="K2" s="15">
        <f>VLOOKUP(InputData[[#This Row],[PRODUCT ID]],'Master Data'!A:F,6,0)</f>
        <v>156.96</v>
      </c>
      <c r="L2" s="15">
        <f>InputData[[#This Row],[BUYING PRIZE]]*InputData[[#This Row],[QUANTITY]]</f>
        <v>1296</v>
      </c>
      <c r="M2" s="15">
        <f>InputData[[#This Row],[SELLING PRICE]]*InputData[[#This Row],[QUANTITY]]*(1-InputData[[#This Row],[DISCOUNT %]])</f>
        <v>1412.64</v>
      </c>
      <c r="N2" s="11">
        <f>DAY(InputData[[#This Row],[DATE]])</f>
        <v>1</v>
      </c>
      <c r="O2" s="11" t="str">
        <f>TEXT(InputData[[#This Row],[DATE]],"MMMM")</f>
        <v>January</v>
      </c>
      <c r="P2" s="11">
        <f>YEAR(InputData[[#This Row],[DATE]])</f>
        <v>2021</v>
      </c>
    </row>
    <row r="3" spans="1:16" x14ac:dyDescent="0.35">
      <c r="A3" s="3">
        <v>44198</v>
      </c>
      <c r="B3" s="4" t="s">
        <v>86</v>
      </c>
      <c r="C3" s="5">
        <v>15</v>
      </c>
      <c r="D3" s="5" t="s">
        <v>106</v>
      </c>
      <c r="E3" s="5" t="s">
        <v>107</v>
      </c>
      <c r="F3" s="6">
        <v>0</v>
      </c>
      <c r="G3" t="str">
        <f>VLOOKUP(InputData[[#This Row],[PRODUCT ID]],'Master Data'!A:F,2,0)</f>
        <v>Product38</v>
      </c>
      <c r="H3" t="str">
        <f>VLOOKUP(InputData[[#This Row],[PRODUCT ID]],'Master Data'!A:F,3,0)</f>
        <v>Category05</v>
      </c>
      <c r="I3" t="str">
        <f>VLOOKUP(InputData[[#This Row],[PRODUCT ID]],'Master Data'!A:F,4,0)</f>
        <v>Kg</v>
      </c>
      <c r="J3" s="15">
        <f>VLOOKUP(InputData[[#This Row],[PRODUCT ID]],'Master Data'!A:F,5,0)</f>
        <v>72</v>
      </c>
      <c r="K3" s="15">
        <f>VLOOKUP(InputData[[#This Row],[PRODUCT ID]],'Master Data'!A:F,6,0)</f>
        <v>79.92</v>
      </c>
      <c r="L3" s="15">
        <f>InputData[[#This Row],[BUYING PRIZE]]*InputData[[#This Row],[QUANTITY]]</f>
        <v>1080</v>
      </c>
      <c r="M3" s="15">
        <f>InputData[[#This Row],[SELLING PRICE]]*InputData[[#This Row],[QUANTITY]]*(1-InputData[[#This Row],[DISCOUNT %]])</f>
        <v>1198.8</v>
      </c>
      <c r="N3" s="11">
        <f>DAY(InputData[[#This Row],[DATE]])</f>
        <v>2</v>
      </c>
      <c r="O3" s="11" t="str">
        <f>TEXT(InputData[[#This Row],[DATE]],"MMMM")</f>
        <v>January</v>
      </c>
      <c r="P3" s="11">
        <f>YEAR(InputData[[#This Row],[DATE]])</f>
        <v>2021</v>
      </c>
    </row>
    <row r="4" spans="1:16" x14ac:dyDescent="0.35">
      <c r="A4" s="3">
        <v>44198</v>
      </c>
      <c r="B4" s="4" t="s">
        <v>33</v>
      </c>
      <c r="C4" s="5">
        <v>6</v>
      </c>
      <c r="D4" s="5" t="s">
        <v>108</v>
      </c>
      <c r="E4" s="5" t="s">
        <v>107</v>
      </c>
      <c r="F4" s="6">
        <v>0</v>
      </c>
      <c r="G4" t="str">
        <f>VLOOKUP(InputData[[#This Row],[PRODUCT ID]],'Master Data'!A:F,2,0)</f>
        <v>Product13</v>
      </c>
      <c r="H4" t="str">
        <f>VLOOKUP(InputData[[#This Row],[PRODUCT ID]],'Master Data'!A:F,3,0)</f>
        <v>Category02</v>
      </c>
      <c r="I4" t="str">
        <f>VLOOKUP(InputData[[#This Row],[PRODUCT ID]],'Master Data'!A:F,4,0)</f>
        <v>Kg</v>
      </c>
      <c r="J4" s="15">
        <f>VLOOKUP(InputData[[#This Row],[PRODUCT ID]],'Master Data'!A:F,5,0)</f>
        <v>112</v>
      </c>
      <c r="K4" s="15">
        <f>VLOOKUP(InputData[[#This Row],[PRODUCT ID]],'Master Data'!A:F,6,0)</f>
        <v>122.08</v>
      </c>
      <c r="L4" s="15">
        <f>InputData[[#This Row],[BUYING PRIZE]]*InputData[[#This Row],[QUANTITY]]</f>
        <v>672</v>
      </c>
      <c r="M4" s="15">
        <f>InputData[[#This Row],[SELLING PRICE]]*InputData[[#This Row],[QUANTITY]]*(1-InputData[[#This Row],[DISCOUNT %]])</f>
        <v>732.48</v>
      </c>
      <c r="N4" s="11">
        <f>DAY(InputData[[#This Row],[DATE]])</f>
        <v>2</v>
      </c>
      <c r="O4" s="11" t="str">
        <f>TEXT(InputData[[#This Row],[DATE]],"MMMM")</f>
        <v>January</v>
      </c>
      <c r="P4" s="11">
        <f>YEAR(InputData[[#This Row],[DATE]])</f>
        <v>2021</v>
      </c>
    </row>
    <row r="5" spans="1:16" x14ac:dyDescent="0.35">
      <c r="A5" s="3">
        <v>44199</v>
      </c>
      <c r="B5" s="4" t="s">
        <v>14</v>
      </c>
      <c r="C5" s="5">
        <v>5</v>
      </c>
      <c r="D5" s="5" t="s">
        <v>108</v>
      </c>
      <c r="E5" s="5" t="s">
        <v>143</v>
      </c>
      <c r="F5" s="6">
        <v>0</v>
      </c>
      <c r="G5" t="str">
        <f>VLOOKUP(InputData[[#This Row],[PRODUCT ID]],'Master Data'!A:F,2,0)</f>
        <v>Product04</v>
      </c>
      <c r="H5" t="str">
        <f>VLOOKUP(InputData[[#This Row],[PRODUCT ID]],'Master Data'!A:F,3,0)</f>
        <v>Category01</v>
      </c>
      <c r="I5" t="str">
        <f>VLOOKUP(InputData[[#This Row],[PRODUCT ID]],'Master Data'!A:F,4,0)</f>
        <v>Lt</v>
      </c>
      <c r="J5" s="15">
        <f>VLOOKUP(InputData[[#This Row],[PRODUCT ID]],'Master Data'!A:F,5,0)</f>
        <v>44</v>
      </c>
      <c r="K5" s="15">
        <f>VLOOKUP(InputData[[#This Row],[PRODUCT ID]],'Master Data'!A:F,6,0)</f>
        <v>48.84</v>
      </c>
      <c r="L5" s="15">
        <f>InputData[[#This Row],[BUYING PRIZE]]*InputData[[#This Row],[QUANTITY]]</f>
        <v>220</v>
      </c>
      <c r="M5" s="15">
        <f>InputData[[#This Row],[SELLING PRICE]]*InputData[[#This Row],[QUANTITY]]*(1-InputData[[#This Row],[DISCOUNT %]])</f>
        <v>244.20000000000002</v>
      </c>
      <c r="N5" s="11">
        <f>DAY(InputData[[#This Row],[DATE]])</f>
        <v>3</v>
      </c>
      <c r="O5" s="11" t="str">
        <f>TEXT(InputData[[#This Row],[DATE]],"MMMM")</f>
        <v>January</v>
      </c>
      <c r="P5" s="11">
        <f>YEAR(InputData[[#This Row],[DATE]])</f>
        <v>2021</v>
      </c>
    </row>
    <row r="6" spans="1:16" x14ac:dyDescent="0.35">
      <c r="A6" s="3">
        <v>44200</v>
      </c>
      <c r="B6" s="4" t="s">
        <v>79</v>
      </c>
      <c r="C6" s="5">
        <v>12</v>
      </c>
      <c r="D6" s="5" t="s">
        <v>106</v>
      </c>
      <c r="E6" s="5" t="s">
        <v>143</v>
      </c>
      <c r="F6" s="6">
        <v>0</v>
      </c>
      <c r="G6" t="str">
        <f>VLOOKUP(InputData[[#This Row],[PRODUCT ID]],'Master Data'!A:F,2,0)</f>
        <v>Product35</v>
      </c>
      <c r="H6" t="str">
        <f>VLOOKUP(InputData[[#This Row],[PRODUCT ID]],'Master Data'!A:F,3,0)</f>
        <v>Category04</v>
      </c>
      <c r="I6" t="str">
        <f>VLOOKUP(InputData[[#This Row],[PRODUCT ID]],'Master Data'!A:F,4,0)</f>
        <v>No.</v>
      </c>
      <c r="J6" s="15">
        <f>VLOOKUP(InputData[[#This Row],[PRODUCT ID]],'Master Data'!A:F,5,0)</f>
        <v>5</v>
      </c>
      <c r="K6" s="15">
        <f>VLOOKUP(InputData[[#This Row],[PRODUCT ID]],'Master Data'!A:F,6,0)</f>
        <v>6.7</v>
      </c>
      <c r="L6" s="15">
        <f>InputData[[#This Row],[BUYING PRIZE]]*InputData[[#This Row],[QUANTITY]]</f>
        <v>60</v>
      </c>
      <c r="M6" s="15">
        <f>InputData[[#This Row],[SELLING PRICE]]*InputData[[#This Row],[QUANTITY]]*(1-InputData[[#This Row],[DISCOUNT %]])</f>
        <v>80.400000000000006</v>
      </c>
      <c r="N6" s="11">
        <f>DAY(InputData[[#This Row],[DATE]])</f>
        <v>4</v>
      </c>
      <c r="O6" s="11" t="str">
        <f>TEXT(InputData[[#This Row],[DATE]],"MMMM")</f>
        <v>January</v>
      </c>
      <c r="P6" s="11">
        <f>YEAR(InputData[[#This Row],[DATE]])</f>
        <v>2021</v>
      </c>
    </row>
    <row r="7" spans="1:16" x14ac:dyDescent="0.35">
      <c r="A7" s="3">
        <v>44205</v>
      </c>
      <c r="B7" s="4" t="s">
        <v>71</v>
      </c>
      <c r="C7" s="5">
        <v>1</v>
      </c>
      <c r="D7" s="5" t="s">
        <v>108</v>
      </c>
      <c r="E7" s="5" t="s">
        <v>107</v>
      </c>
      <c r="F7" s="6">
        <v>0</v>
      </c>
      <c r="G7" t="str">
        <f>VLOOKUP(InputData[[#This Row],[PRODUCT ID]],'Master Data'!A:F,2,0)</f>
        <v>Product31</v>
      </c>
      <c r="H7" t="str">
        <f>VLOOKUP(InputData[[#This Row],[PRODUCT ID]],'Master Data'!A:F,3,0)</f>
        <v>Category04</v>
      </c>
      <c r="I7" t="str">
        <f>VLOOKUP(InputData[[#This Row],[PRODUCT ID]],'Master Data'!A:F,4,0)</f>
        <v>Kg</v>
      </c>
      <c r="J7" s="15">
        <f>VLOOKUP(InputData[[#This Row],[PRODUCT ID]],'Master Data'!A:F,5,0)</f>
        <v>93</v>
      </c>
      <c r="K7" s="15">
        <f>VLOOKUP(InputData[[#This Row],[PRODUCT ID]],'Master Data'!A:F,6,0)</f>
        <v>104.16</v>
      </c>
      <c r="L7" s="15">
        <f>InputData[[#This Row],[BUYING PRIZE]]*InputData[[#This Row],[QUANTITY]]</f>
        <v>93</v>
      </c>
      <c r="M7" s="15">
        <f>InputData[[#This Row],[SELLING PRICE]]*InputData[[#This Row],[QUANTITY]]*(1-InputData[[#This Row],[DISCOUNT %]])</f>
        <v>104.16</v>
      </c>
      <c r="N7" s="11">
        <f>DAY(InputData[[#This Row],[DATE]])</f>
        <v>9</v>
      </c>
      <c r="O7" s="11" t="str">
        <f>TEXT(InputData[[#This Row],[DATE]],"MMMM")</f>
        <v>January</v>
      </c>
      <c r="P7" s="11">
        <f>YEAR(InputData[[#This Row],[DATE]])</f>
        <v>2021</v>
      </c>
    </row>
    <row r="8" spans="1:16" x14ac:dyDescent="0.35">
      <c r="A8" s="3">
        <v>44205</v>
      </c>
      <c r="B8" s="4" t="s">
        <v>12</v>
      </c>
      <c r="C8" s="5">
        <v>8</v>
      </c>
      <c r="D8" s="5" t="s">
        <v>108</v>
      </c>
      <c r="E8" s="5" t="s">
        <v>107</v>
      </c>
      <c r="F8" s="6">
        <v>0</v>
      </c>
      <c r="G8" t="str">
        <f>VLOOKUP(InputData[[#This Row],[PRODUCT ID]],'Master Data'!A:F,2,0)</f>
        <v>Product03</v>
      </c>
      <c r="H8" t="str">
        <f>VLOOKUP(InputData[[#This Row],[PRODUCT ID]],'Master Data'!A:F,3,0)</f>
        <v>Category01</v>
      </c>
      <c r="I8" t="str">
        <f>VLOOKUP(InputData[[#This Row],[PRODUCT ID]],'Master Data'!A:F,4,0)</f>
        <v>Kg</v>
      </c>
      <c r="J8" s="15">
        <f>VLOOKUP(InputData[[#This Row],[PRODUCT ID]],'Master Data'!A:F,5,0)</f>
        <v>71</v>
      </c>
      <c r="K8" s="15">
        <f>VLOOKUP(InputData[[#This Row],[PRODUCT ID]],'Master Data'!A:F,6,0)</f>
        <v>80.94</v>
      </c>
      <c r="L8" s="15">
        <f>InputData[[#This Row],[BUYING PRIZE]]*InputData[[#This Row],[QUANTITY]]</f>
        <v>568</v>
      </c>
      <c r="M8" s="15">
        <f>InputData[[#This Row],[SELLING PRICE]]*InputData[[#This Row],[QUANTITY]]*(1-InputData[[#This Row],[DISCOUNT %]])</f>
        <v>647.52</v>
      </c>
      <c r="N8" s="11">
        <f>DAY(InputData[[#This Row],[DATE]])</f>
        <v>9</v>
      </c>
      <c r="O8" s="11" t="str">
        <f>TEXT(InputData[[#This Row],[DATE]],"MMMM")</f>
        <v>January</v>
      </c>
      <c r="P8" s="11">
        <f>YEAR(InputData[[#This Row],[DATE]])</f>
        <v>2021</v>
      </c>
    </row>
    <row r="9" spans="1:16" x14ac:dyDescent="0.35">
      <c r="A9" s="3">
        <v>44205</v>
      </c>
      <c r="B9" s="4" t="s">
        <v>58</v>
      </c>
      <c r="C9" s="5">
        <v>4</v>
      </c>
      <c r="D9" s="5" t="s">
        <v>108</v>
      </c>
      <c r="E9" s="5" t="s">
        <v>143</v>
      </c>
      <c r="F9" s="6">
        <v>0</v>
      </c>
      <c r="G9" t="str">
        <f>VLOOKUP(InputData[[#This Row],[PRODUCT ID]],'Master Data'!A:F,2,0)</f>
        <v>Product25</v>
      </c>
      <c r="H9" t="str">
        <f>VLOOKUP(InputData[[#This Row],[PRODUCT ID]],'Master Data'!A:F,3,0)</f>
        <v>Category03</v>
      </c>
      <c r="I9" t="str">
        <f>VLOOKUP(InputData[[#This Row],[PRODUCT ID]],'Master Data'!A:F,4,0)</f>
        <v>No.</v>
      </c>
      <c r="J9" s="15">
        <f>VLOOKUP(InputData[[#This Row],[PRODUCT ID]],'Master Data'!A:F,5,0)</f>
        <v>7</v>
      </c>
      <c r="K9" s="15">
        <f>VLOOKUP(InputData[[#This Row],[PRODUCT ID]],'Master Data'!A:F,6,0)</f>
        <v>8.33</v>
      </c>
      <c r="L9" s="15">
        <f>InputData[[#This Row],[BUYING PRIZE]]*InputData[[#This Row],[QUANTITY]]</f>
        <v>28</v>
      </c>
      <c r="M9" s="15">
        <f>InputData[[#This Row],[SELLING PRICE]]*InputData[[#This Row],[QUANTITY]]*(1-InputData[[#This Row],[DISCOUNT %]])</f>
        <v>33.32</v>
      </c>
      <c r="N9" s="11">
        <f>DAY(InputData[[#This Row],[DATE]])</f>
        <v>9</v>
      </c>
      <c r="O9" s="11" t="str">
        <f>TEXT(InputData[[#This Row],[DATE]],"MMMM")</f>
        <v>January</v>
      </c>
      <c r="P9" s="11">
        <f>YEAR(InputData[[#This Row],[DATE]])</f>
        <v>2021</v>
      </c>
    </row>
    <row r="10" spans="1:16" x14ac:dyDescent="0.35">
      <c r="A10" s="3">
        <v>44207</v>
      </c>
      <c r="B10" s="4" t="s">
        <v>83</v>
      </c>
      <c r="C10" s="5">
        <v>3</v>
      </c>
      <c r="D10" s="5" t="s">
        <v>108</v>
      </c>
      <c r="E10" s="5" t="s">
        <v>107</v>
      </c>
      <c r="F10" s="6">
        <v>0</v>
      </c>
      <c r="G10" t="str">
        <f>VLOOKUP(InputData[[#This Row],[PRODUCT ID]],'Master Data'!A:F,2,0)</f>
        <v>Product37</v>
      </c>
      <c r="H10" t="str">
        <f>VLOOKUP(InputData[[#This Row],[PRODUCT ID]],'Master Data'!A:F,3,0)</f>
        <v>Category05</v>
      </c>
      <c r="I10" t="str">
        <f>VLOOKUP(InputData[[#This Row],[PRODUCT ID]],'Master Data'!A:F,4,0)</f>
        <v>Kg</v>
      </c>
      <c r="J10" s="15">
        <f>VLOOKUP(InputData[[#This Row],[PRODUCT ID]],'Master Data'!A:F,5,0)</f>
        <v>67</v>
      </c>
      <c r="K10" s="15">
        <f>VLOOKUP(InputData[[#This Row],[PRODUCT ID]],'Master Data'!A:F,6,0)</f>
        <v>85.76</v>
      </c>
      <c r="L10" s="15">
        <f>InputData[[#This Row],[BUYING PRIZE]]*InputData[[#This Row],[QUANTITY]]</f>
        <v>201</v>
      </c>
      <c r="M10" s="15">
        <f>InputData[[#This Row],[SELLING PRICE]]*InputData[[#This Row],[QUANTITY]]*(1-InputData[[#This Row],[DISCOUNT %]])</f>
        <v>257.28000000000003</v>
      </c>
      <c r="N10" s="11">
        <f>DAY(InputData[[#This Row],[DATE]])</f>
        <v>11</v>
      </c>
      <c r="O10" s="11" t="str">
        <f>TEXT(InputData[[#This Row],[DATE]],"MMMM")</f>
        <v>January</v>
      </c>
      <c r="P10" s="11">
        <f>YEAR(InputData[[#This Row],[DATE]])</f>
        <v>2021</v>
      </c>
    </row>
    <row r="11" spans="1:16" x14ac:dyDescent="0.35">
      <c r="A11" s="3">
        <v>44207</v>
      </c>
      <c r="B11" s="4" t="s">
        <v>35</v>
      </c>
      <c r="C11" s="5">
        <v>4</v>
      </c>
      <c r="D11" s="5" t="s">
        <v>105</v>
      </c>
      <c r="E11" s="5" t="s">
        <v>143</v>
      </c>
      <c r="F11" s="6">
        <v>0</v>
      </c>
      <c r="G11" t="str">
        <f>VLOOKUP(InputData[[#This Row],[PRODUCT ID]],'Master Data'!A:F,2,0)</f>
        <v>Product14</v>
      </c>
      <c r="H11" t="str">
        <f>VLOOKUP(InputData[[#This Row],[PRODUCT ID]],'Master Data'!A:F,3,0)</f>
        <v>Category02</v>
      </c>
      <c r="I11" t="str">
        <f>VLOOKUP(InputData[[#This Row],[PRODUCT ID]],'Master Data'!A:F,4,0)</f>
        <v>Kg</v>
      </c>
      <c r="J11" s="15">
        <f>VLOOKUP(InputData[[#This Row],[PRODUCT ID]],'Master Data'!A:F,5,0)</f>
        <v>112</v>
      </c>
      <c r="K11" s="15">
        <f>VLOOKUP(InputData[[#This Row],[PRODUCT ID]],'Master Data'!A:F,6,0)</f>
        <v>146.72</v>
      </c>
      <c r="L11" s="15">
        <f>InputData[[#This Row],[BUYING PRIZE]]*InputData[[#This Row],[QUANTITY]]</f>
        <v>448</v>
      </c>
      <c r="M11" s="15">
        <f>InputData[[#This Row],[SELLING PRICE]]*InputData[[#This Row],[QUANTITY]]*(1-InputData[[#This Row],[DISCOUNT %]])</f>
        <v>586.88</v>
      </c>
      <c r="N11" s="11">
        <f>DAY(InputData[[#This Row],[DATE]])</f>
        <v>11</v>
      </c>
      <c r="O11" s="11" t="str">
        <f>TEXT(InputData[[#This Row],[DATE]],"MMMM")</f>
        <v>January</v>
      </c>
      <c r="P11" s="11">
        <f>YEAR(InputData[[#This Row],[DATE]])</f>
        <v>2021</v>
      </c>
    </row>
    <row r="12" spans="1:16" x14ac:dyDescent="0.35">
      <c r="A12" s="3">
        <v>44207</v>
      </c>
      <c r="B12" s="4" t="s">
        <v>94</v>
      </c>
      <c r="C12" s="5">
        <v>4</v>
      </c>
      <c r="D12" s="5" t="s">
        <v>108</v>
      </c>
      <c r="E12" s="5" t="s">
        <v>143</v>
      </c>
      <c r="F12" s="6">
        <v>0</v>
      </c>
      <c r="G12" t="str">
        <f>VLOOKUP(InputData[[#This Row],[PRODUCT ID]],'Master Data'!A:F,2,0)</f>
        <v>Product42</v>
      </c>
      <c r="H12" t="str">
        <f>VLOOKUP(InputData[[#This Row],[PRODUCT ID]],'Master Data'!A:F,3,0)</f>
        <v>Category05</v>
      </c>
      <c r="I12" t="str">
        <f>VLOOKUP(InputData[[#This Row],[PRODUCT ID]],'Master Data'!A:F,4,0)</f>
        <v>Ft</v>
      </c>
      <c r="J12" s="15">
        <f>VLOOKUP(InputData[[#This Row],[PRODUCT ID]],'Master Data'!A:F,5,0)</f>
        <v>120</v>
      </c>
      <c r="K12" s="15">
        <f>VLOOKUP(InputData[[#This Row],[PRODUCT ID]],'Master Data'!A:F,6,0)</f>
        <v>162</v>
      </c>
      <c r="L12" s="15">
        <f>InputData[[#This Row],[BUYING PRIZE]]*InputData[[#This Row],[QUANTITY]]</f>
        <v>480</v>
      </c>
      <c r="M12" s="15">
        <f>InputData[[#This Row],[SELLING PRICE]]*InputData[[#This Row],[QUANTITY]]*(1-InputData[[#This Row],[DISCOUNT %]])</f>
        <v>648</v>
      </c>
      <c r="N12" s="11">
        <f>DAY(InputData[[#This Row],[DATE]])</f>
        <v>11</v>
      </c>
      <c r="O12" s="11" t="str">
        <f>TEXT(InputData[[#This Row],[DATE]],"MMMM")</f>
        <v>January</v>
      </c>
      <c r="P12" s="11">
        <f>YEAR(InputData[[#This Row],[DATE]])</f>
        <v>2021</v>
      </c>
    </row>
    <row r="13" spans="1:16" x14ac:dyDescent="0.35">
      <c r="A13" s="3">
        <v>44208</v>
      </c>
      <c r="B13" s="4" t="s">
        <v>94</v>
      </c>
      <c r="C13" s="5">
        <v>10</v>
      </c>
      <c r="D13" s="5" t="s">
        <v>106</v>
      </c>
      <c r="E13" s="5" t="s">
        <v>107</v>
      </c>
      <c r="F13" s="6">
        <v>0</v>
      </c>
      <c r="G13" t="str">
        <f>VLOOKUP(InputData[[#This Row],[PRODUCT ID]],'Master Data'!A:F,2,0)</f>
        <v>Product42</v>
      </c>
      <c r="H13" t="str">
        <f>VLOOKUP(InputData[[#This Row],[PRODUCT ID]],'Master Data'!A:F,3,0)</f>
        <v>Category05</v>
      </c>
      <c r="I13" t="str">
        <f>VLOOKUP(InputData[[#This Row],[PRODUCT ID]],'Master Data'!A:F,4,0)</f>
        <v>Ft</v>
      </c>
      <c r="J13" s="15">
        <f>VLOOKUP(InputData[[#This Row],[PRODUCT ID]],'Master Data'!A:F,5,0)</f>
        <v>120</v>
      </c>
      <c r="K13" s="15">
        <f>VLOOKUP(InputData[[#This Row],[PRODUCT ID]],'Master Data'!A:F,6,0)</f>
        <v>162</v>
      </c>
      <c r="L13" s="15">
        <f>InputData[[#This Row],[BUYING PRIZE]]*InputData[[#This Row],[QUANTITY]]</f>
        <v>1200</v>
      </c>
      <c r="M13" s="15">
        <f>InputData[[#This Row],[SELLING PRICE]]*InputData[[#This Row],[QUANTITY]]*(1-InputData[[#This Row],[DISCOUNT %]])</f>
        <v>1620</v>
      </c>
      <c r="N13" s="11">
        <f>DAY(InputData[[#This Row],[DATE]])</f>
        <v>12</v>
      </c>
      <c r="O13" s="11" t="str">
        <f>TEXT(InputData[[#This Row],[DATE]],"MMMM")</f>
        <v>January</v>
      </c>
      <c r="P13" s="11">
        <f>YEAR(InputData[[#This Row],[DATE]])</f>
        <v>2021</v>
      </c>
    </row>
    <row r="14" spans="1:16" x14ac:dyDescent="0.35">
      <c r="A14" s="3">
        <v>44214</v>
      </c>
      <c r="B14" s="4" t="s">
        <v>98</v>
      </c>
      <c r="C14" s="5">
        <v>13</v>
      </c>
      <c r="D14" s="5" t="s">
        <v>108</v>
      </c>
      <c r="E14" s="5" t="s">
        <v>143</v>
      </c>
      <c r="F14" s="6">
        <v>0</v>
      </c>
      <c r="G14" t="str">
        <f>VLOOKUP(InputData[[#This Row],[PRODUCT ID]],'Master Data'!A:F,2,0)</f>
        <v>Product44</v>
      </c>
      <c r="H14" t="str">
        <f>VLOOKUP(InputData[[#This Row],[PRODUCT ID]],'Master Data'!A:F,3,0)</f>
        <v>Category05</v>
      </c>
      <c r="I14" t="str">
        <f>VLOOKUP(InputData[[#This Row],[PRODUCT ID]],'Master Data'!A:F,4,0)</f>
        <v>Kg</v>
      </c>
      <c r="J14" s="15">
        <f>VLOOKUP(InputData[[#This Row],[PRODUCT ID]],'Master Data'!A:F,5,0)</f>
        <v>76</v>
      </c>
      <c r="K14" s="15">
        <f>VLOOKUP(InputData[[#This Row],[PRODUCT ID]],'Master Data'!A:F,6,0)</f>
        <v>82.08</v>
      </c>
      <c r="L14" s="15">
        <f>InputData[[#This Row],[BUYING PRIZE]]*InputData[[#This Row],[QUANTITY]]</f>
        <v>988</v>
      </c>
      <c r="M14" s="15">
        <f>InputData[[#This Row],[SELLING PRICE]]*InputData[[#This Row],[QUANTITY]]*(1-InputData[[#This Row],[DISCOUNT %]])</f>
        <v>1067.04</v>
      </c>
      <c r="N14" s="11">
        <f>DAY(InputData[[#This Row],[DATE]])</f>
        <v>18</v>
      </c>
      <c r="O14" s="11" t="str">
        <f>TEXT(InputData[[#This Row],[DATE]],"MMMM")</f>
        <v>January</v>
      </c>
      <c r="P14" s="11">
        <f>YEAR(InputData[[#This Row],[DATE]])</f>
        <v>2021</v>
      </c>
    </row>
    <row r="15" spans="1:16" x14ac:dyDescent="0.35">
      <c r="A15" s="3">
        <v>44214</v>
      </c>
      <c r="B15" s="4" t="s">
        <v>54</v>
      </c>
      <c r="C15" s="5">
        <v>3</v>
      </c>
      <c r="D15" s="5" t="s">
        <v>106</v>
      </c>
      <c r="E15" s="5" t="s">
        <v>107</v>
      </c>
      <c r="F15" s="6">
        <v>0</v>
      </c>
      <c r="G15" t="str">
        <f>VLOOKUP(InputData[[#This Row],[PRODUCT ID]],'Master Data'!A:F,2,0)</f>
        <v>Product23</v>
      </c>
      <c r="H15" t="str">
        <f>VLOOKUP(InputData[[#This Row],[PRODUCT ID]],'Master Data'!A:F,3,0)</f>
        <v>Category03</v>
      </c>
      <c r="I15" t="str">
        <f>VLOOKUP(InputData[[#This Row],[PRODUCT ID]],'Master Data'!A:F,4,0)</f>
        <v>Ft</v>
      </c>
      <c r="J15" s="15">
        <f>VLOOKUP(InputData[[#This Row],[PRODUCT ID]],'Master Data'!A:F,5,0)</f>
        <v>141</v>
      </c>
      <c r="K15" s="15">
        <f>VLOOKUP(InputData[[#This Row],[PRODUCT ID]],'Master Data'!A:F,6,0)</f>
        <v>149.46</v>
      </c>
      <c r="L15" s="15">
        <f>InputData[[#This Row],[BUYING PRIZE]]*InputData[[#This Row],[QUANTITY]]</f>
        <v>423</v>
      </c>
      <c r="M15" s="15">
        <f>InputData[[#This Row],[SELLING PRICE]]*InputData[[#This Row],[QUANTITY]]*(1-InputData[[#This Row],[DISCOUNT %]])</f>
        <v>448.38</v>
      </c>
      <c r="N15" s="11">
        <f>DAY(InputData[[#This Row],[DATE]])</f>
        <v>18</v>
      </c>
      <c r="O15" s="11" t="str">
        <f>TEXT(InputData[[#This Row],[DATE]],"MMMM")</f>
        <v>January</v>
      </c>
      <c r="P15" s="11">
        <f>YEAR(InputData[[#This Row],[DATE]])</f>
        <v>2021</v>
      </c>
    </row>
    <row r="16" spans="1:16" x14ac:dyDescent="0.35">
      <c r="A16" s="3">
        <v>44215</v>
      </c>
      <c r="B16" s="4" t="s">
        <v>79</v>
      </c>
      <c r="C16" s="5">
        <v>6</v>
      </c>
      <c r="D16" s="5" t="s">
        <v>108</v>
      </c>
      <c r="E16" s="5" t="s">
        <v>107</v>
      </c>
      <c r="F16" s="6">
        <v>0</v>
      </c>
      <c r="G16" t="str">
        <f>VLOOKUP(InputData[[#This Row],[PRODUCT ID]],'Master Data'!A:F,2,0)</f>
        <v>Product35</v>
      </c>
      <c r="H16" t="str">
        <f>VLOOKUP(InputData[[#This Row],[PRODUCT ID]],'Master Data'!A:F,3,0)</f>
        <v>Category04</v>
      </c>
      <c r="I16" t="str">
        <f>VLOOKUP(InputData[[#This Row],[PRODUCT ID]],'Master Data'!A:F,4,0)</f>
        <v>No.</v>
      </c>
      <c r="J16" s="15">
        <f>VLOOKUP(InputData[[#This Row],[PRODUCT ID]],'Master Data'!A:F,5,0)</f>
        <v>5</v>
      </c>
      <c r="K16" s="15">
        <f>VLOOKUP(InputData[[#This Row],[PRODUCT ID]],'Master Data'!A:F,6,0)</f>
        <v>6.7</v>
      </c>
      <c r="L16" s="15">
        <f>InputData[[#This Row],[BUYING PRIZE]]*InputData[[#This Row],[QUANTITY]]</f>
        <v>30</v>
      </c>
      <c r="M16" s="15">
        <f>InputData[[#This Row],[SELLING PRICE]]*InputData[[#This Row],[QUANTITY]]*(1-InputData[[#This Row],[DISCOUNT %]])</f>
        <v>40.200000000000003</v>
      </c>
      <c r="N16" s="11">
        <f>DAY(InputData[[#This Row],[DATE]])</f>
        <v>19</v>
      </c>
      <c r="O16" s="11" t="str">
        <f>TEXT(InputData[[#This Row],[DATE]],"MMMM")</f>
        <v>January</v>
      </c>
      <c r="P16" s="11">
        <f>YEAR(InputData[[#This Row],[DATE]])</f>
        <v>2021</v>
      </c>
    </row>
    <row r="17" spans="1:16" x14ac:dyDescent="0.35">
      <c r="A17" s="3">
        <v>44216</v>
      </c>
      <c r="B17" s="4" t="s">
        <v>77</v>
      </c>
      <c r="C17" s="5">
        <v>4</v>
      </c>
      <c r="D17" s="5" t="s">
        <v>108</v>
      </c>
      <c r="E17" s="5" t="s">
        <v>107</v>
      </c>
      <c r="F17" s="6">
        <v>0</v>
      </c>
      <c r="G17" t="str">
        <f>VLOOKUP(InputData[[#This Row],[PRODUCT ID]],'Master Data'!A:F,2,0)</f>
        <v>Product34</v>
      </c>
      <c r="H17" t="str">
        <f>VLOOKUP(InputData[[#This Row],[PRODUCT ID]],'Master Data'!A:F,3,0)</f>
        <v>Category04</v>
      </c>
      <c r="I17" t="str">
        <f>VLOOKUP(InputData[[#This Row],[PRODUCT ID]],'Master Data'!A:F,4,0)</f>
        <v>Lt</v>
      </c>
      <c r="J17" s="15">
        <f>VLOOKUP(InputData[[#This Row],[PRODUCT ID]],'Master Data'!A:F,5,0)</f>
        <v>55</v>
      </c>
      <c r="K17" s="15">
        <f>VLOOKUP(InputData[[#This Row],[PRODUCT ID]],'Master Data'!A:F,6,0)</f>
        <v>58.3</v>
      </c>
      <c r="L17" s="15">
        <f>InputData[[#This Row],[BUYING PRIZE]]*InputData[[#This Row],[QUANTITY]]</f>
        <v>220</v>
      </c>
      <c r="M17" s="15">
        <f>InputData[[#This Row],[SELLING PRICE]]*InputData[[#This Row],[QUANTITY]]*(1-InputData[[#This Row],[DISCOUNT %]])</f>
        <v>233.2</v>
      </c>
      <c r="N17" s="11">
        <f>DAY(InputData[[#This Row],[DATE]])</f>
        <v>20</v>
      </c>
      <c r="O17" s="11" t="str">
        <f>TEXT(InputData[[#This Row],[DATE]],"MMMM")</f>
        <v>January</v>
      </c>
      <c r="P17" s="11">
        <f>YEAR(InputData[[#This Row],[DATE]])</f>
        <v>2021</v>
      </c>
    </row>
    <row r="18" spans="1:16" x14ac:dyDescent="0.35">
      <c r="A18" s="3">
        <v>44216</v>
      </c>
      <c r="B18" s="4" t="s">
        <v>47</v>
      </c>
      <c r="C18" s="5">
        <v>4</v>
      </c>
      <c r="D18" s="5" t="s">
        <v>108</v>
      </c>
      <c r="E18" s="5" t="s">
        <v>107</v>
      </c>
      <c r="F18" s="6">
        <v>0</v>
      </c>
      <c r="G18" t="str">
        <f>VLOOKUP(InputData[[#This Row],[PRODUCT ID]],'Master Data'!A:F,2,0)</f>
        <v>Product20</v>
      </c>
      <c r="H18" t="str">
        <f>VLOOKUP(InputData[[#This Row],[PRODUCT ID]],'Master Data'!A:F,3,0)</f>
        <v>Category03</v>
      </c>
      <c r="I18" t="str">
        <f>VLOOKUP(InputData[[#This Row],[PRODUCT ID]],'Master Data'!A:F,4,0)</f>
        <v>Lt</v>
      </c>
      <c r="J18" s="15">
        <f>VLOOKUP(InputData[[#This Row],[PRODUCT ID]],'Master Data'!A:F,5,0)</f>
        <v>61</v>
      </c>
      <c r="K18" s="15">
        <f>VLOOKUP(InputData[[#This Row],[PRODUCT ID]],'Master Data'!A:F,6,0)</f>
        <v>76.25</v>
      </c>
      <c r="L18" s="15">
        <f>InputData[[#This Row],[BUYING PRIZE]]*InputData[[#This Row],[QUANTITY]]</f>
        <v>244</v>
      </c>
      <c r="M18" s="15">
        <f>InputData[[#This Row],[SELLING PRICE]]*InputData[[#This Row],[QUANTITY]]*(1-InputData[[#This Row],[DISCOUNT %]])</f>
        <v>305</v>
      </c>
      <c r="N18" s="11">
        <f>DAY(InputData[[#This Row],[DATE]])</f>
        <v>20</v>
      </c>
      <c r="O18" s="11" t="str">
        <f>TEXT(InputData[[#This Row],[DATE]],"MMMM")</f>
        <v>January</v>
      </c>
      <c r="P18" s="11">
        <f>YEAR(InputData[[#This Row],[DATE]])</f>
        <v>2021</v>
      </c>
    </row>
    <row r="19" spans="1:16" x14ac:dyDescent="0.35">
      <c r="A19" s="3">
        <v>44217</v>
      </c>
      <c r="B19" s="4" t="s">
        <v>14</v>
      </c>
      <c r="C19" s="5">
        <v>15</v>
      </c>
      <c r="D19" s="5" t="s">
        <v>105</v>
      </c>
      <c r="E19" s="5" t="s">
        <v>107</v>
      </c>
      <c r="F19" s="6">
        <v>0</v>
      </c>
      <c r="G19" t="str">
        <f>VLOOKUP(InputData[[#This Row],[PRODUCT ID]],'Master Data'!A:F,2,0)</f>
        <v>Product04</v>
      </c>
      <c r="H19" t="str">
        <f>VLOOKUP(InputData[[#This Row],[PRODUCT ID]],'Master Data'!A:F,3,0)</f>
        <v>Category01</v>
      </c>
      <c r="I19" t="str">
        <f>VLOOKUP(InputData[[#This Row],[PRODUCT ID]],'Master Data'!A:F,4,0)</f>
        <v>Lt</v>
      </c>
      <c r="J19" s="15">
        <f>VLOOKUP(InputData[[#This Row],[PRODUCT ID]],'Master Data'!A:F,5,0)</f>
        <v>44</v>
      </c>
      <c r="K19" s="15">
        <f>VLOOKUP(InputData[[#This Row],[PRODUCT ID]],'Master Data'!A:F,6,0)</f>
        <v>48.84</v>
      </c>
      <c r="L19" s="15">
        <f>InputData[[#This Row],[BUYING PRIZE]]*InputData[[#This Row],[QUANTITY]]</f>
        <v>660</v>
      </c>
      <c r="M19" s="15">
        <f>InputData[[#This Row],[SELLING PRICE]]*InputData[[#This Row],[QUANTITY]]*(1-InputData[[#This Row],[DISCOUNT %]])</f>
        <v>732.6</v>
      </c>
      <c r="N19" s="11">
        <f>DAY(InputData[[#This Row],[DATE]])</f>
        <v>21</v>
      </c>
      <c r="O19" s="11" t="str">
        <f>TEXT(InputData[[#This Row],[DATE]],"MMMM")</f>
        <v>January</v>
      </c>
      <c r="P19" s="11">
        <f>YEAR(InputData[[#This Row],[DATE]])</f>
        <v>2021</v>
      </c>
    </row>
    <row r="20" spans="1:16" x14ac:dyDescent="0.35">
      <c r="A20" s="3">
        <v>44217</v>
      </c>
      <c r="B20" s="4" t="s">
        <v>12</v>
      </c>
      <c r="C20" s="5">
        <v>9</v>
      </c>
      <c r="D20" s="5" t="s">
        <v>108</v>
      </c>
      <c r="E20" s="5" t="s">
        <v>143</v>
      </c>
      <c r="F20" s="6">
        <v>0</v>
      </c>
      <c r="G20" t="str">
        <f>VLOOKUP(InputData[[#This Row],[PRODUCT ID]],'Master Data'!A:F,2,0)</f>
        <v>Product03</v>
      </c>
      <c r="H20" t="str">
        <f>VLOOKUP(InputData[[#This Row],[PRODUCT ID]],'Master Data'!A:F,3,0)</f>
        <v>Category01</v>
      </c>
      <c r="I20" t="str">
        <f>VLOOKUP(InputData[[#This Row],[PRODUCT ID]],'Master Data'!A:F,4,0)</f>
        <v>Kg</v>
      </c>
      <c r="J20" s="15">
        <f>VLOOKUP(InputData[[#This Row],[PRODUCT ID]],'Master Data'!A:F,5,0)</f>
        <v>71</v>
      </c>
      <c r="K20" s="15">
        <f>VLOOKUP(InputData[[#This Row],[PRODUCT ID]],'Master Data'!A:F,6,0)</f>
        <v>80.94</v>
      </c>
      <c r="L20" s="15">
        <f>InputData[[#This Row],[BUYING PRIZE]]*InputData[[#This Row],[QUANTITY]]</f>
        <v>639</v>
      </c>
      <c r="M20" s="15">
        <f>InputData[[#This Row],[SELLING PRICE]]*InputData[[#This Row],[QUANTITY]]*(1-InputData[[#This Row],[DISCOUNT %]])</f>
        <v>728.46</v>
      </c>
      <c r="N20" s="11">
        <f>DAY(InputData[[#This Row],[DATE]])</f>
        <v>21</v>
      </c>
      <c r="O20" s="11" t="str">
        <f>TEXT(InputData[[#This Row],[DATE]],"MMMM")</f>
        <v>January</v>
      </c>
      <c r="P20" s="11">
        <f>YEAR(InputData[[#This Row],[DATE]])</f>
        <v>2021</v>
      </c>
    </row>
    <row r="21" spans="1:16" x14ac:dyDescent="0.35">
      <c r="A21" s="3">
        <v>44217</v>
      </c>
      <c r="B21" s="4" t="s">
        <v>94</v>
      </c>
      <c r="C21" s="5">
        <v>6</v>
      </c>
      <c r="D21" s="5" t="s">
        <v>108</v>
      </c>
      <c r="E21" s="5" t="s">
        <v>143</v>
      </c>
      <c r="F21" s="6">
        <v>0</v>
      </c>
      <c r="G21" t="str">
        <f>VLOOKUP(InputData[[#This Row],[PRODUCT ID]],'Master Data'!A:F,2,0)</f>
        <v>Product42</v>
      </c>
      <c r="H21" t="str">
        <f>VLOOKUP(InputData[[#This Row],[PRODUCT ID]],'Master Data'!A:F,3,0)</f>
        <v>Category05</v>
      </c>
      <c r="I21" t="str">
        <f>VLOOKUP(InputData[[#This Row],[PRODUCT ID]],'Master Data'!A:F,4,0)</f>
        <v>Ft</v>
      </c>
      <c r="J21" s="15">
        <f>VLOOKUP(InputData[[#This Row],[PRODUCT ID]],'Master Data'!A:F,5,0)</f>
        <v>120</v>
      </c>
      <c r="K21" s="15">
        <f>VLOOKUP(InputData[[#This Row],[PRODUCT ID]],'Master Data'!A:F,6,0)</f>
        <v>162</v>
      </c>
      <c r="L21" s="15">
        <f>InputData[[#This Row],[BUYING PRIZE]]*InputData[[#This Row],[QUANTITY]]</f>
        <v>720</v>
      </c>
      <c r="M21" s="15">
        <f>InputData[[#This Row],[SELLING PRICE]]*InputData[[#This Row],[QUANTITY]]*(1-InputData[[#This Row],[DISCOUNT %]])</f>
        <v>972</v>
      </c>
      <c r="N21" s="11">
        <f>DAY(InputData[[#This Row],[DATE]])</f>
        <v>21</v>
      </c>
      <c r="O21" s="11" t="str">
        <f>TEXT(InputData[[#This Row],[DATE]],"MMMM")</f>
        <v>January</v>
      </c>
      <c r="P21" s="11">
        <f>YEAR(InputData[[#This Row],[DATE]])</f>
        <v>2021</v>
      </c>
    </row>
    <row r="22" spans="1:16" x14ac:dyDescent="0.35">
      <c r="A22" s="3">
        <v>44221</v>
      </c>
      <c r="B22" s="4" t="s">
        <v>77</v>
      </c>
      <c r="C22" s="5">
        <v>6</v>
      </c>
      <c r="D22" s="5" t="s">
        <v>108</v>
      </c>
      <c r="E22" s="5" t="s">
        <v>107</v>
      </c>
      <c r="F22" s="6">
        <v>0</v>
      </c>
      <c r="G22" t="str">
        <f>VLOOKUP(InputData[[#This Row],[PRODUCT ID]],'Master Data'!A:F,2,0)</f>
        <v>Product34</v>
      </c>
      <c r="H22" t="str">
        <f>VLOOKUP(InputData[[#This Row],[PRODUCT ID]],'Master Data'!A:F,3,0)</f>
        <v>Category04</v>
      </c>
      <c r="I22" t="str">
        <f>VLOOKUP(InputData[[#This Row],[PRODUCT ID]],'Master Data'!A:F,4,0)</f>
        <v>Lt</v>
      </c>
      <c r="J22" s="15">
        <f>VLOOKUP(InputData[[#This Row],[PRODUCT ID]],'Master Data'!A:F,5,0)</f>
        <v>55</v>
      </c>
      <c r="K22" s="15">
        <f>VLOOKUP(InputData[[#This Row],[PRODUCT ID]],'Master Data'!A:F,6,0)</f>
        <v>58.3</v>
      </c>
      <c r="L22" s="15">
        <f>InputData[[#This Row],[BUYING PRIZE]]*InputData[[#This Row],[QUANTITY]]</f>
        <v>330</v>
      </c>
      <c r="M22" s="15">
        <f>InputData[[#This Row],[SELLING PRICE]]*InputData[[#This Row],[QUANTITY]]*(1-InputData[[#This Row],[DISCOUNT %]])</f>
        <v>349.79999999999995</v>
      </c>
      <c r="N22" s="11">
        <f>DAY(InputData[[#This Row],[DATE]])</f>
        <v>25</v>
      </c>
      <c r="O22" s="11" t="str">
        <f>TEXT(InputData[[#This Row],[DATE]],"MMMM")</f>
        <v>January</v>
      </c>
      <c r="P22" s="11">
        <f>YEAR(InputData[[#This Row],[DATE]])</f>
        <v>2021</v>
      </c>
    </row>
    <row r="23" spans="1:16" x14ac:dyDescent="0.35">
      <c r="A23" s="3">
        <v>44221</v>
      </c>
      <c r="B23" s="4" t="s">
        <v>79</v>
      </c>
      <c r="C23" s="5">
        <v>7</v>
      </c>
      <c r="D23" s="5" t="s">
        <v>108</v>
      </c>
      <c r="E23" s="5" t="s">
        <v>143</v>
      </c>
      <c r="F23" s="6">
        <v>0</v>
      </c>
      <c r="G23" t="str">
        <f>VLOOKUP(InputData[[#This Row],[PRODUCT ID]],'Master Data'!A:F,2,0)</f>
        <v>Product35</v>
      </c>
      <c r="H23" t="str">
        <f>VLOOKUP(InputData[[#This Row],[PRODUCT ID]],'Master Data'!A:F,3,0)</f>
        <v>Category04</v>
      </c>
      <c r="I23" t="str">
        <f>VLOOKUP(InputData[[#This Row],[PRODUCT ID]],'Master Data'!A:F,4,0)</f>
        <v>No.</v>
      </c>
      <c r="J23" s="15">
        <f>VLOOKUP(InputData[[#This Row],[PRODUCT ID]],'Master Data'!A:F,5,0)</f>
        <v>5</v>
      </c>
      <c r="K23" s="15">
        <f>VLOOKUP(InputData[[#This Row],[PRODUCT ID]],'Master Data'!A:F,6,0)</f>
        <v>6.7</v>
      </c>
      <c r="L23" s="15">
        <f>InputData[[#This Row],[BUYING PRIZE]]*InputData[[#This Row],[QUANTITY]]</f>
        <v>35</v>
      </c>
      <c r="M23" s="15">
        <f>InputData[[#This Row],[SELLING PRICE]]*InputData[[#This Row],[QUANTITY]]*(1-InputData[[#This Row],[DISCOUNT %]])</f>
        <v>46.9</v>
      </c>
      <c r="N23" s="11">
        <f>DAY(InputData[[#This Row],[DATE]])</f>
        <v>25</v>
      </c>
      <c r="O23" s="11" t="str">
        <f>TEXT(InputData[[#This Row],[DATE]],"MMMM")</f>
        <v>January</v>
      </c>
      <c r="P23" s="11">
        <f>YEAR(InputData[[#This Row],[DATE]])</f>
        <v>2021</v>
      </c>
    </row>
    <row r="24" spans="1:16" x14ac:dyDescent="0.35">
      <c r="A24" s="3">
        <v>44221</v>
      </c>
      <c r="B24" s="4" t="s">
        <v>71</v>
      </c>
      <c r="C24" s="5">
        <v>14</v>
      </c>
      <c r="D24" s="5" t="s">
        <v>108</v>
      </c>
      <c r="E24" s="5" t="s">
        <v>143</v>
      </c>
      <c r="F24" s="6">
        <v>0</v>
      </c>
      <c r="G24" t="str">
        <f>VLOOKUP(InputData[[#This Row],[PRODUCT ID]],'Master Data'!A:F,2,0)</f>
        <v>Product31</v>
      </c>
      <c r="H24" t="str">
        <f>VLOOKUP(InputData[[#This Row],[PRODUCT ID]],'Master Data'!A:F,3,0)</f>
        <v>Category04</v>
      </c>
      <c r="I24" t="str">
        <f>VLOOKUP(InputData[[#This Row],[PRODUCT ID]],'Master Data'!A:F,4,0)</f>
        <v>Kg</v>
      </c>
      <c r="J24" s="15">
        <f>VLOOKUP(InputData[[#This Row],[PRODUCT ID]],'Master Data'!A:F,5,0)</f>
        <v>93</v>
      </c>
      <c r="K24" s="15">
        <f>VLOOKUP(InputData[[#This Row],[PRODUCT ID]],'Master Data'!A:F,6,0)</f>
        <v>104.16</v>
      </c>
      <c r="L24" s="15">
        <f>InputData[[#This Row],[BUYING PRIZE]]*InputData[[#This Row],[QUANTITY]]</f>
        <v>1302</v>
      </c>
      <c r="M24" s="15">
        <f>InputData[[#This Row],[SELLING PRICE]]*InputData[[#This Row],[QUANTITY]]*(1-InputData[[#This Row],[DISCOUNT %]])</f>
        <v>1458.24</v>
      </c>
      <c r="N24" s="11">
        <f>DAY(InputData[[#This Row],[DATE]])</f>
        <v>25</v>
      </c>
      <c r="O24" s="11" t="str">
        <f>TEXT(InputData[[#This Row],[DATE]],"MMMM")</f>
        <v>January</v>
      </c>
      <c r="P24" s="11">
        <f>YEAR(InputData[[#This Row],[DATE]])</f>
        <v>2021</v>
      </c>
    </row>
    <row r="25" spans="1:16" x14ac:dyDescent="0.35">
      <c r="A25" s="3">
        <v>44222</v>
      </c>
      <c r="B25" s="4" t="s">
        <v>98</v>
      </c>
      <c r="C25" s="5">
        <v>9</v>
      </c>
      <c r="D25" s="5" t="s">
        <v>105</v>
      </c>
      <c r="E25" s="5" t="s">
        <v>107</v>
      </c>
      <c r="F25" s="6">
        <v>0</v>
      </c>
      <c r="G25" t="str">
        <f>VLOOKUP(InputData[[#This Row],[PRODUCT ID]],'Master Data'!A:F,2,0)</f>
        <v>Product44</v>
      </c>
      <c r="H25" t="str">
        <f>VLOOKUP(InputData[[#This Row],[PRODUCT ID]],'Master Data'!A:F,3,0)</f>
        <v>Category05</v>
      </c>
      <c r="I25" t="str">
        <f>VLOOKUP(InputData[[#This Row],[PRODUCT ID]],'Master Data'!A:F,4,0)</f>
        <v>Kg</v>
      </c>
      <c r="J25" s="15">
        <f>VLOOKUP(InputData[[#This Row],[PRODUCT ID]],'Master Data'!A:F,5,0)</f>
        <v>76</v>
      </c>
      <c r="K25" s="15">
        <f>VLOOKUP(InputData[[#This Row],[PRODUCT ID]],'Master Data'!A:F,6,0)</f>
        <v>82.08</v>
      </c>
      <c r="L25" s="15">
        <f>InputData[[#This Row],[BUYING PRIZE]]*InputData[[#This Row],[QUANTITY]]</f>
        <v>684</v>
      </c>
      <c r="M25" s="15">
        <f>InputData[[#This Row],[SELLING PRICE]]*InputData[[#This Row],[QUANTITY]]*(1-InputData[[#This Row],[DISCOUNT %]])</f>
        <v>738.72</v>
      </c>
      <c r="N25" s="11">
        <f>DAY(InputData[[#This Row],[DATE]])</f>
        <v>26</v>
      </c>
      <c r="O25" s="11" t="str">
        <f>TEXT(InputData[[#This Row],[DATE]],"MMMM")</f>
        <v>January</v>
      </c>
      <c r="P25" s="11">
        <f>YEAR(InputData[[#This Row],[DATE]])</f>
        <v>2021</v>
      </c>
    </row>
    <row r="26" spans="1:16" x14ac:dyDescent="0.35">
      <c r="A26" s="3">
        <v>44222</v>
      </c>
      <c r="B26" s="4" t="s">
        <v>18</v>
      </c>
      <c r="C26" s="5">
        <v>7</v>
      </c>
      <c r="D26" s="5" t="s">
        <v>106</v>
      </c>
      <c r="E26" s="5" t="s">
        <v>107</v>
      </c>
      <c r="F26" s="6">
        <v>0</v>
      </c>
      <c r="G26" t="str">
        <f>VLOOKUP(InputData[[#This Row],[PRODUCT ID]],'Master Data'!A:F,2,0)</f>
        <v>Product06</v>
      </c>
      <c r="H26" t="str">
        <f>VLOOKUP(InputData[[#This Row],[PRODUCT ID]],'Master Data'!A:F,3,0)</f>
        <v>Category01</v>
      </c>
      <c r="I26" t="str">
        <f>VLOOKUP(InputData[[#This Row],[PRODUCT ID]],'Master Data'!A:F,4,0)</f>
        <v>Kg</v>
      </c>
      <c r="J26" s="15">
        <f>VLOOKUP(InputData[[#This Row],[PRODUCT ID]],'Master Data'!A:F,5,0)</f>
        <v>75</v>
      </c>
      <c r="K26" s="15">
        <f>VLOOKUP(InputData[[#This Row],[PRODUCT ID]],'Master Data'!A:F,6,0)</f>
        <v>85.5</v>
      </c>
      <c r="L26" s="15">
        <f>InputData[[#This Row],[BUYING PRIZE]]*InputData[[#This Row],[QUANTITY]]</f>
        <v>525</v>
      </c>
      <c r="M26" s="15">
        <f>InputData[[#This Row],[SELLING PRICE]]*InputData[[#This Row],[QUANTITY]]*(1-InputData[[#This Row],[DISCOUNT %]])</f>
        <v>598.5</v>
      </c>
      <c r="N26" s="11">
        <f>DAY(InputData[[#This Row],[DATE]])</f>
        <v>26</v>
      </c>
      <c r="O26" s="11" t="str">
        <f>TEXT(InputData[[#This Row],[DATE]],"MMMM")</f>
        <v>January</v>
      </c>
      <c r="P26" s="11">
        <f>YEAR(InputData[[#This Row],[DATE]])</f>
        <v>2021</v>
      </c>
    </row>
    <row r="27" spans="1:16" x14ac:dyDescent="0.35">
      <c r="A27" s="3">
        <v>44222</v>
      </c>
      <c r="B27" s="4" t="s">
        <v>6</v>
      </c>
      <c r="C27" s="5">
        <v>7</v>
      </c>
      <c r="D27" s="5" t="s">
        <v>106</v>
      </c>
      <c r="E27" s="5" t="s">
        <v>143</v>
      </c>
      <c r="F27" s="6">
        <v>0</v>
      </c>
      <c r="G27" t="str">
        <f>VLOOKUP(InputData[[#This Row],[PRODUCT ID]],'Master Data'!A:F,2,0)</f>
        <v>Product01</v>
      </c>
      <c r="H27" t="str">
        <f>VLOOKUP(InputData[[#This Row],[PRODUCT ID]],'Master Data'!A:F,3,0)</f>
        <v>Category01</v>
      </c>
      <c r="I27" t="str">
        <f>VLOOKUP(InputData[[#This Row],[PRODUCT ID]],'Master Data'!A:F,4,0)</f>
        <v>Kg</v>
      </c>
      <c r="J27" s="15">
        <f>VLOOKUP(InputData[[#This Row],[PRODUCT ID]],'Master Data'!A:F,5,0)</f>
        <v>98</v>
      </c>
      <c r="K27" s="15">
        <f>VLOOKUP(InputData[[#This Row],[PRODUCT ID]],'Master Data'!A:F,6,0)</f>
        <v>103.88</v>
      </c>
      <c r="L27" s="15">
        <f>InputData[[#This Row],[BUYING PRIZE]]*InputData[[#This Row],[QUANTITY]]</f>
        <v>686</v>
      </c>
      <c r="M27" s="15">
        <f>InputData[[#This Row],[SELLING PRICE]]*InputData[[#This Row],[QUANTITY]]*(1-InputData[[#This Row],[DISCOUNT %]])</f>
        <v>727.16</v>
      </c>
      <c r="N27" s="11">
        <f>DAY(InputData[[#This Row],[DATE]])</f>
        <v>26</v>
      </c>
      <c r="O27" s="11" t="str">
        <f>TEXT(InputData[[#This Row],[DATE]],"MMMM")</f>
        <v>January</v>
      </c>
      <c r="P27" s="11">
        <f>YEAR(InputData[[#This Row],[DATE]])</f>
        <v>2021</v>
      </c>
    </row>
    <row r="28" spans="1:16" x14ac:dyDescent="0.35">
      <c r="A28" s="3">
        <v>44223</v>
      </c>
      <c r="B28" s="4" t="s">
        <v>90</v>
      </c>
      <c r="C28" s="5">
        <v>7</v>
      </c>
      <c r="D28" s="5" t="s">
        <v>105</v>
      </c>
      <c r="E28" s="5" t="s">
        <v>143</v>
      </c>
      <c r="F28" s="6">
        <v>0</v>
      </c>
      <c r="G28" t="str">
        <f>VLOOKUP(InputData[[#This Row],[PRODUCT ID]],'Master Data'!A:F,2,0)</f>
        <v>Product40</v>
      </c>
      <c r="H28" t="str">
        <f>VLOOKUP(InputData[[#This Row],[PRODUCT ID]],'Master Data'!A:F,3,0)</f>
        <v>Category05</v>
      </c>
      <c r="I28" t="str">
        <f>VLOOKUP(InputData[[#This Row],[PRODUCT ID]],'Master Data'!A:F,4,0)</f>
        <v>Kg</v>
      </c>
      <c r="J28" s="15">
        <f>VLOOKUP(InputData[[#This Row],[PRODUCT ID]],'Master Data'!A:F,5,0)</f>
        <v>90</v>
      </c>
      <c r="K28" s="15">
        <f>VLOOKUP(InputData[[#This Row],[PRODUCT ID]],'Master Data'!A:F,6,0)</f>
        <v>115.2</v>
      </c>
      <c r="L28" s="15">
        <f>InputData[[#This Row],[BUYING PRIZE]]*InputData[[#This Row],[QUANTITY]]</f>
        <v>630</v>
      </c>
      <c r="M28" s="15">
        <f>InputData[[#This Row],[SELLING PRICE]]*InputData[[#This Row],[QUANTITY]]*(1-InputData[[#This Row],[DISCOUNT %]])</f>
        <v>806.4</v>
      </c>
      <c r="N28" s="11">
        <f>DAY(InputData[[#This Row],[DATE]])</f>
        <v>27</v>
      </c>
      <c r="O28" s="11" t="str">
        <f>TEXT(InputData[[#This Row],[DATE]],"MMMM")</f>
        <v>January</v>
      </c>
      <c r="P28" s="11">
        <f>YEAR(InputData[[#This Row],[DATE]])</f>
        <v>2021</v>
      </c>
    </row>
    <row r="29" spans="1:16" x14ac:dyDescent="0.35">
      <c r="A29" s="3">
        <v>44223</v>
      </c>
      <c r="B29" s="4" t="s">
        <v>73</v>
      </c>
      <c r="C29" s="5">
        <v>3</v>
      </c>
      <c r="D29" s="5" t="s">
        <v>105</v>
      </c>
      <c r="E29" s="5" t="s">
        <v>143</v>
      </c>
      <c r="F29" s="6">
        <v>0</v>
      </c>
      <c r="G29" t="str">
        <f>VLOOKUP(InputData[[#This Row],[PRODUCT ID]],'Master Data'!A:F,2,0)</f>
        <v>Product32</v>
      </c>
      <c r="H29" t="str">
        <f>VLOOKUP(InputData[[#This Row],[PRODUCT ID]],'Master Data'!A:F,3,0)</f>
        <v>Category04</v>
      </c>
      <c r="I29" t="str">
        <f>VLOOKUP(InputData[[#This Row],[PRODUCT ID]],'Master Data'!A:F,4,0)</f>
        <v>Kg</v>
      </c>
      <c r="J29" s="15">
        <f>VLOOKUP(InputData[[#This Row],[PRODUCT ID]],'Master Data'!A:F,5,0)</f>
        <v>89</v>
      </c>
      <c r="K29" s="15">
        <f>VLOOKUP(InputData[[#This Row],[PRODUCT ID]],'Master Data'!A:F,6,0)</f>
        <v>117.48</v>
      </c>
      <c r="L29" s="15">
        <f>InputData[[#This Row],[BUYING PRIZE]]*InputData[[#This Row],[QUANTITY]]</f>
        <v>267</v>
      </c>
      <c r="M29" s="15">
        <f>InputData[[#This Row],[SELLING PRICE]]*InputData[[#This Row],[QUANTITY]]*(1-InputData[[#This Row],[DISCOUNT %]])</f>
        <v>352.44</v>
      </c>
      <c r="N29" s="11">
        <f>DAY(InputData[[#This Row],[DATE]])</f>
        <v>27</v>
      </c>
      <c r="O29" s="11" t="str">
        <f>TEXT(InputData[[#This Row],[DATE]],"MMMM")</f>
        <v>January</v>
      </c>
      <c r="P29" s="11">
        <f>YEAR(InputData[[#This Row],[DATE]])</f>
        <v>2021</v>
      </c>
    </row>
    <row r="30" spans="1:16" x14ac:dyDescent="0.35">
      <c r="A30" s="3">
        <v>44224</v>
      </c>
      <c r="B30" s="4" t="s">
        <v>14</v>
      </c>
      <c r="C30" s="5">
        <v>10</v>
      </c>
      <c r="D30" s="5" t="s">
        <v>106</v>
      </c>
      <c r="E30" s="5" t="s">
        <v>107</v>
      </c>
      <c r="F30" s="6">
        <v>0</v>
      </c>
      <c r="G30" t="str">
        <f>VLOOKUP(InputData[[#This Row],[PRODUCT ID]],'Master Data'!A:F,2,0)</f>
        <v>Product04</v>
      </c>
      <c r="H30" t="str">
        <f>VLOOKUP(InputData[[#This Row],[PRODUCT ID]],'Master Data'!A:F,3,0)</f>
        <v>Category01</v>
      </c>
      <c r="I30" t="str">
        <f>VLOOKUP(InputData[[#This Row],[PRODUCT ID]],'Master Data'!A:F,4,0)</f>
        <v>Lt</v>
      </c>
      <c r="J30" s="15">
        <f>VLOOKUP(InputData[[#This Row],[PRODUCT ID]],'Master Data'!A:F,5,0)</f>
        <v>44</v>
      </c>
      <c r="K30" s="15">
        <f>VLOOKUP(InputData[[#This Row],[PRODUCT ID]],'Master Data'!A:F,6,0)</f>
        <v>48.84</v>
      </c>
      <c r="L30" s="15">
        <f>InputData[[#This Row],[BUYING PRIZE]]*InputData[[#This Row],[QUANTITY]]</f>
        <v>440</v>
      </c>
      <c r="M30" s="15">
        <f>InputData[[#This Row],[SELLING PRICE]]*InputData[[#This Row],[QUANTITY]]*(1-InputData[[#This Row],[DISCOUNT %]])</f>
        <v>488.40000000000003</v>
      </c>
      <c r="N30" s="11">
        <f>DAY(InputData[[#This Row],[DATE]])</f>
        <v>28</v>
      </c>
      <c r="O30" s="11" t="str">
        <f>TEXT(InputData[[#This Row],[DATE]],"MMMM")</f>
        <v>January</v>
      </c>
      <c r="P30" s="11">
        <f>YEAR(InputData[[#This Row],[DATE]])</f>
        <v>2021</v>
      </c>
    </row>
    <row r="31" spans="1:16" x14ac:dyDescent="0.35">
      <c r="A31" s="3">
        <v>44224</v>
      </c>
      <c r="B31" s="4" t="s">
        <v>67</v>
      </c>
      <c r="C31" s="5">
        <v>2</v>
      </c>
      <c r="D31" s="5" t="s">
        <v>108</v>
      </c>
      <c r="E31" s="5" t="s">
        <v>107</v>
      </c>
      <c r="F31" s="6">
        <v>0</v>
      </c>
      <c r="G31" t="str">
        <f>VLOOKUP(InputData[[#This Row],[PRODUCT ID]],'Master Data'!A:F,2,0)</f>
        <v>Product29</v>
      </c>
      <c r="H31" t="str">
        <f>VLOOKUP(InputData[[#This Row],[PRODUCT ID]],'Master Data'!A:F,3,0)</f>
        <v>Category04</v>
      </c>
      <c r="I31" t="str">
        <f>VLOOKUP(InputData[[#This Row],[PRODUCT ID]],'Master Data'!A:F,4,0)</f>
        <v>Lt</v>
      </c>
      <c r="J31" s="15">
        <f>VLOOKUP(InputData[[#This Row],[PRODUCT ID]],'Master Data'!A:F,5,0)</f>
        <v>47</v>
      </c>
      <c r="K31" s="15">
        <f>VLOOKUP(InputData[[#This Row],[PRODUCT ID]],'Master Data'!A:F,6,0)</f>
        <v>53.11</v>
      </c>
      <c r="L31" s="15">
        <f>InputData[[#This Row],[BUYING PRIZE]]*InputData[[#This Row],[QUANTITY]]</f>
        <v>94</v>
      </c>
      <c r="M31" s="15">
        <f>InputData[[#This Row],[SELLING PRICE]]*InputData[[#This Row],[QUANTITY]]*(1-InputData[[#This Row],[DISCOUNT %]])</f>
        <v>106.22</v>
      </c>
      <c r="N31" s="11">
        <f>DAY(InputData[[#This Row],[DATE]])</f>
        <v>28</v>
      </c>
      <c r="O31" s="11" t="str">
        <f>TEXT(InputData[[#This Row],[DATE]],"MMMM")</f>
        <v>January</v>
      </c>
      <c r="P31" s="11">
        <f>YEAR(InputData[[#This Row],[DATE]])</f>
        <v>2021</v>
      </c>
    </row>
    <row r="32" spans="1:16" x14ac:dyDescent="0.35">
      <c r="A32" s="3">
        <v>44229</v>
      </c>
      <c r="B32" s="4" t="s">
        <v>26</v>
      </c>
      <c r="C32" s="5">
        <v>7</v>
      </c>
      <c r="D32" s="5" t="s">
        <v>106</v>
      </c>
      <c r="E32" s="5" t="s">
        <v>143</v>
      </c>
      <c r="F32" s="6">
        <v>0</v>
      </c>
      <c r="G32" t="str">
        <f>VLOOKUP(InputData[[#This Row],[PRODUCT ID]],'Master Data'!A:F,2,0)</f>
        <v>Product10</v>
      </c>
      <c r="H32" t="str">
        <f>VLOOKUP(InputData[[#This Row],[PRODUCT ID]],'Master Data'!A:F,3,0)</f>
        <v>Category02</v>
      </c>
      <c r="I32" t="str">
        <f>VLOOKUP(InputData[[#This Row],[PRODUCT ID]],'Master Data'!A:F,4,0)</f>
        <v>Ft</v>
      </c>
      <c r="J32" s="15">
        <f>VLOOKUP(InputData[[#This Row],[PRODUCT ID]],'Master Data'!A:F,5,0)</f>
        <v>148</v>
      </c>
      <c r="K32" s="15">
        <f>VLOOKUP(InputData[[#This Row],[PRODUCT ID]],'Master Data'!A:F,6,0)</f>
        <v>164.28</v>
      </c>
      <c r="L32" s="15">
        <f>InputData[[#This Row],[BUYING PRIZE]]*InputData[[#This Row],[QUANTITY]]</f>
        <v>1036</v>
      </c>
      <c r="M32" s="15">
        <f>InputData[[#This Row],[SELLING PRICE]]*InputData[[#This Row],[QUANTITY]]*(1-InputData[[#This Row],[DISCOUNT %]])</f>
        <v>1149.96</v>
      </c>
      <c r="N32" s="11">
        <f>DAY(InputData[[#This Row],[DATE]])</f>
        <v>2</v>
      </c>
      <c r="O32" s="11" t="str">
        <f>TEXT(InputData[[#This Row],[DATE]],"MMMM")</f>
        <v>February</v>
      </c>
      <c r="P32" s="11">
        <f>YEAR(InputData[[#This Row],[DATE]])</f>
        <v>2021</v>
      </c>
    </row>
    <row r="33" spans="1:16" x14ac:dyDescent="0.35">
      <c r="A33" s="3">
        <v>44230</v>
      </c>
      <c r="B33" s="4" t="s">
        <v>39</v>
      </c>
      <c r="C33" s="5">
        <v>13</v>
      </c>
      <c r="D33" s="5" t="s">
        <v>108</v>
      </c>
      <c r="E33" s="5" t="s">
        <v>143</v>
      </c>
      <c r="F33" s="6">
        <v>0</v>
      </c>
      <c r="G33" t="str">
        <f>VLOOKUP(InputData[[#This Row],[PRODUCT ID]],'Master Data'!A:F,2,0)</f>
        <v>Product16</v>
      </c>
      <c r="H33" t="str">
        <f>VLOOKUP(InputData[[#This Row],[PRODUCT ID]],'Master Data'!A:F,3,0)</f>
        <v>Category02</v>
      </c>
      <c r="I33" t="str">
        <f>VLOOKUP(InputData[[#This Row],[PRODUCT ID]],'Master Data'!A:F,4,0)</f>
        <v>No.</v>
      </c>
      <c r="J33" s="15">
        <f>VLOOKUP(InputData[[#This Row],[PRODUCT ID]],'Master Data'!A:F,5,0)</f>
        <v>13</v>
      </c>
      <c r="K33" s="15">
        <f>VLOOKUP(InputData[[#This Row],[PRODUCT ID]],'Master Data'!A:F,6,0)</f>
        <v>16.64</v>
      </c>
      <c r="L33" s="15">
        <f>InputData[[#This Row],[BUYING PRIZE]]*InputData[[#This Row],[QUANTITY]]</f>
        <v>169</v>
      </c>
      <c r="M33" s="15">
        <f>InputData[[#This Row],[SELLING PRICE]]*InputData[[#This Row],[QUANTITY]]*(1-InputData[[#This Row],[DISCOUNT %]])</f>
        <v>216.32</v>
      </c>
      <c r="N33" s="11">
        <f>DAY(InputData[[#This Row],[DATE]])</f>
        <v>3</v>
      </c>
      <c r="O33" s="11" t="str">
        <f>TEXT(InputData[[#This Row],[DATE]],"MMMM")</f>
        <v>February</v>
      </c>
      <c r="P33" s="11">
        <f>YEAR(InputData[[#This Row],[DATE]])</f>
        <v>2021</v>
      </c>
    </row>
    <row r="34" spans="1:16" x14ac:dyDescent="0.35">
      <c r="A34" s="3">
        <v>44230</v>
      </c>
      <c r="B34" s="4" t="s">
        <v>52</v>
      </c>
      <c r="C34" s="5">
        <v>2</v>
      </c>
      <c r="D34" s="5" t="s">
        <v>105</v>
      </c>
      <c r="E34" s="5" t="s">
        <v>107</v>
      </c>
      <c r="F34" s="6">
        <v>0</v>
      </c>
      <c r="G34" t="str">
        <f>VLOOKUP(InputData[[#This Row],[PRODUCT ID]],'Master Data'!A:F,2,0)</f>
        <v>Product22</v>
      </c>
      <c r="H34" t="str">
        <f>VLOOKUP(InputData[[#This Row],[PRODUCT ID]],'Master Data'!A:F,3,0)</f>
        <v>Category03</v>
      </c>
      <c r="I34" t="str">
        <f>VLOOKUP(InputData[[#This Row],[PRODUCT ID]],'Master Data'!A:F,4,0)</f>
        <v>Ft</v>
      </c>
      <c r="J34" s="15">
        <f>VLOOKUP(InputData[[#This Row],[PRODUCT ID]],'Master Data'!A:F,5,0)</f>
        <v>121</v>
      </c>
      <c r="K34" s="15">
        <f>VLOOKUP(InputData[[#This Row],[PRODUCT ID]],'Master Data'!A:F,6,0)</f>
        <v>141.57</v>
      </c>
      <c r="L34" s="15">
        <f>InputData[[#This Row],[BUYING PRIZE]]*InputData[[#This Row],[QUANTITY]]</f>
        <v>242</v>
      </c>
      <c r="M34" s="15">
        <f>InputData[[#This Row],[SELLING PRICE]]*InputData[[#This Row],[QUANTITY]]*(1-InputData[[#This Row],[DISCOUNT %]])</f>
        <v>283.14</v>
      </c>
      <c r="N34" s="11">
        <f>DAY(InputData[[#This Row],[DATE]])</f>
        <v>3</v>
      </c>
      <c r="O34" s="11" t="str">
        <f>TEXT(InputData[[#This Row],[DATE]],"MMMM")</f>
        <v>February</v>
      </c>
      <c r="P34" s="11">
        <f>YEAR(InputData[[#This Row],[DATE]])</f>
        <v>2021</v>
      </c>
    </row>
    <row r="35" spans="1:16" x14ac:dyDescent="0.35">
      <c r="A35" s="3">
        <v>44231</v>
      </c>
      <c r="B35" s="4" t="s">
        <v>83</v>
      </c>
      <c r="C35" s="5">
        <v>4</v>
      </c>
      <c r="D35" s="5" t="s">
        <v>106</v>
      </c>
      <c r="E35" s="5" t="s">
        <v>143</v>
      </c>
      <c r="F35" s="6">
        <v>0</v>
      </c>
      <c r="G35" t="str">
        <f>VLOOKUP(InputData[[#This Row],[PRODUCT ID]],'Master Data'!A:F,2,0)</f>
        <v>Product37</v>
      </c>
      <c r="H35" t="str">
        <f>VLOOKUP(InputData[[#This Row],[PRODUCT ID]],'Master Data'!A:F,3,0)</f>
        <v>Category05</v>
      </c>
      <c r="I35" t="str">
        <f>VLOOKUP(InputData[[#This Row],[PRODUCT ID]],'Master Data'!A:F,4,0)</f>
        <v>Kg</v>
      </c>
      <c r="J35" s="15">
        <f>VLOOKUP(InputData[[#This Row],[PRODUCT ID]],'Master Data'!A:F,5,0)</f>
        <v>67</v>
      </c>
      <c r="K35" s="15">
        <f>VLOOKUP(InputData[[#This Row],[PRODUCT ID]],'Master Data'!A:F,6,0)</f>
        <v>85.76</v>
      </c>
      <c r="L35" s="15">
        <f>InputData[[#This Row],[BUYING PRIZE]]*InputData[[#This Row],[QUANTITY]]</f>
        <v>268</v>
      </c>
      <c r="M35" s="15">
        <f>InputData[[#This Row],[SELLING PRICE]]*InputData[[#This Row],[QUANTITY]]*(1-InputData[[#This Row],[DISCOUNT %]])</f>
        <v>343.04</v>
      </c>
      <c r="N35" s="11">
        <f>DAY(InputData[[#This Row],[DATE]])</f>
        <v>4</v>
      </c>
      <c r="O35" s="11" t="str">
        <f>TEXT(InputData[[#This Row],[DATE]],"MMMM")</f>
        <v>February</v>
      </c>
      <c r="P35" s="11">
        <f>YEAR(InputData[[#This Row],[DATE]])</f>
        <v>2021</v>
      </c>
    </row>
    <row r="36" spans="1:16" x14ac:dyDescent="0.35">
      <c r="A36" s="3">
        <v>44232</v>
      </c>
      <c r="B36" s="4" t="s">
        <v>96</v>
      </c>
      <c r="C36" s="5">
        <v>7</v>
      </c>
      <c r="D36" s="5" t="s">
        <v>106</v>
      </c>
      <c r="E36" s="5" t="s">
        <v>107</v>
      </c>
      <c r="F36" s="6">
        <v>0</v>
      </c>
      <c r="G36" t="str">
        <f>VLOOKUP(InputData[[#This Row],[PRODUCT ID]],'Master Data'!A:F,2,0)</f>
        <v>Product43</v>
      </c>
      <c r="H36" t="str">
        <f>VLOOKUP(InputData[[#This Row],[PRODUCT ID]],'Master Data'!A:F,3,0)</f>
        <v>Category05</v>
      </c>
      <c r="I36" t="str">
        <f>VLOOKUP(InputData[[#This Row],[PRODUCT ID]],'Master Data'!A:F,4,0)</f>
        <v>Kg</v>
      </c>
      <c r="J36" s="15">
        <f>VLOOKUP(InputData[[#This Row],[PRODUCT ID]],'Master Data'!A:F,5,0)</f>
        <v>67</v>
      </c>
      <c r="K36" s="15">
        <f>VLOOKUP(InputData[[#This Row],[PRODUCT ID]],'Master Data'!A:F,6,0)</f>
        <v>83.08</v>
      </c>
      <c r="L36" s="15">
        <f>InputData[[#This Row],[BUYING PRIZE]]*InputData[[#This Row],[QUANTITY]]</f>
        <v>469</v>
      </c>
      <c r="M36" s="15">
        <f>InputData[[#This Row],[SELLING PRICE]]*InputData[[#This Row],[QUANTITY]]*(1-InputData[[#This Row],[DISCOUNT %]])</f>
        <v>581.55999999999995</v>
      </c>
      <c r="N36" s="11">
        <f>DAY(InputData[[#This Row],[DATE]])</f>
        <v>5</v>
      </c>
      <c r="O36" s="11" t="str">
        <f>TEXT(InputData[[#This Row],[DATE]],"MMMM")</f>
        <v>February</v>
      </c>
      <c r="P36" s="11">
        <f>YEAR(InputData[[#This Row],[DATE]])</f>
        <v>2021</v>
      </c>
    </row>
    <row r="37" spans="1:16" x14ac:dyDescent="0.35">
      <c r="A37" s="3">
        <v>44232</v>
      </c>
      <c r="B37" s="4" t="s">
        <v>16</v>
      </c>
      <c r="C37" s="5">
        <v>1</v>
      </c>
      <c r="D37" s="5" t="s">
        <v>108</v>
      </c>
      <c r="E37" s="5" t="s">
        <v>107</v>
      </c>
      <c r="F37" s="6">
        <v>0</v>
      </c>
      <c r="G37" t="str">
        <f>VLOOKUP(InputData[[#This Row],[PRODUCT ID]],'Master Data'!A:F,2,0)</f>
        <v>Product05</v>
      </c>
      <c r="H37" t="str">
        <f>VLOOKUP(InputData[[#This Row],[PRODUCT ID]],'Master Data'!A:F,3,0)</f>
        <v>Category01</v>
      </c>
      <c r="I37" t="str">
        <f>VLOOKUP(InputData[[#This Row],[PRODUCT ID]],'Master Data'!A:F,4,0)</f>
        <v>Ft</v>
      </c>
      <c r="J37" s="15">
        <f>VLOOKUP(InputData[[#This Row],[PRODUCT ID]],'Master Data'!A:F,5,0)</f>
        <v>133</v>
      </c>
      <c r="K37" s="15">
        <f>VLOOKUP(InputData[[#This Row],[PRODUCT ID]],'Master Data'!A:F,6,0)</f>
        <v>155.61000000000001</v>
      </c>
      <c r="L37" s="15">
        <f>InputData[[#This Row],[BUYING PRIZE]]*InputData[[#This Row],[QUANTITY]]</f>
        <v>133</v>
      </c>
      <c r="M37" s="15">
        <f>InputData[[#This Row],[SELLING PRICE]]*InputData[[#This Row],[QUANTITY]]*(1-InputData[[#This Row],[DISCOUNT %]])</f>
        <v>155.61000000000001</v>
      </c>
      <c r="N37" s="11">
        <f>DAY(InputData[[#This Row],[DATE]])</f>
        <v>5</v>
      </c>
      <c r="O37" s="11" t="str">
        <f>TEXT(InputData[[#This Row],[DATE]],"MMMM")</f>
        <v>February</v>
      </c>
      <c r="P37" s="11">
        <f>YEAR(InputData[[#This Row],[DATE]])</f>
        <v>2021</v>
      </c>
    </row>
    <row r="38" spans="1:16" x14ac:dyDescent="0.35">
      <c r="A38" s="3">
        <v>44232</v>
      </c>
      <c r="B38" s="4" t="s">
        <v>96</v>
      </c>
      <c r="C38" s="5">
        <v>9</v>
      </c>
      <c r="D38" s="5" t="s">
        <v>108</v>
      </c>
      <c r="E38" s="5" t="s">
        <v>107</v>
      </c>
      <c r="F38" s="6">
        <v>0</v>
      </c>
      <c r="G38" t="str">
        <f>VLOOKUP(InputData[[#This Row],[PRODUCT ID]],'Master Data'!A:F,2,0)</f>
        <v>Product43</v>
      </c>
      <c r="H38" t="str">
        <f>VLOOKUP(InputData[[#This Row],[PRODUCT ID]],'Master Data'!A:F,3,0)</f>
        <v>Category05</v>
      </c>
      <c r="I38" t="str">
        <f>VLOOKUP(InputData[[#This Row],[PRODUCT ID]],'Master Data'!A:F,4,0)</f>
        <v>Kg</v>
      </c>
      <c r="J38" s="15">
        <f>VLOOKUP(InputData[[#This Row],[PRODUCT ID]],'Master Data'!A:F,5,0)</f>
        <v>67</v>
      </c>
      <c r="K38" s="15">
        <f>VLOOKUP(InputData[[#This Row],[PRODUCT ID]],'Master Data'!A:F,6,0)</f>
        <v>83.08</v>
      </c>
      <c r="L38" s="15">
        <f>InputData[[#This Row],[BUYING PRIZE]]*InputData[[#This Row],[QUANTITY]]</f>
        <v>603</v>
      </c>
      <c r="M38" s="15">
        <f>InputData[[#This Row],[SELLING PRICE]]*InputData[[#This Row],[QUANTITY]]*(1-InputData[[#This Row],[DISCOUNT %]])</f>
        <v>747.72</v>
      </c>
      <c r="N38" s="11">
        <f>DAY(InputData[[#This Row],[DATE]])</f>
        <v>5</v>
      </c>
      <c r="O38" s="11" t="str">
        <f>TEXT(InputData[[#This Row],[DATE]],"MMMM")</f>
        <v>February</v>
      </c>
      <c r="P38" s="11">
        <f>YEAR(InputData[[#This Row],[DATE]])</f>
        <v>2021</v>
      </c>
    </row>
    <row r="39" spans="1:16" x14ac:dyDescent="0.35">
      <c r="A39" s="3">
        <v>44233</v>
      </c>
      <c r="B39" s="4" t="s">
        <v>79</v>
      </c>
      <c r="C39" s="5">
        <v>1</v>
      </c>
      <c r="D39" s="5" t="s">
        <v>108</v>
      </c>
      <c r="E39" s="5" t="s">
        <v>107</v>
      </c>
      <c r="F39" s="6">
        <v>0</v>
      </c>
      <c r="G39" t="str">
        <f>VLOOKUP(InputData[[#This Row],[PRODUCT ID]],'Master Data'!A:F,2,0)</f>
        <v>Product35</v>
      </c>
      <c r="H39" t="str">
        <f>VLOOKUP(InputData[[#This Row],[PRODUCT ID]],'Master Data'!A:F,3,0)</f>
        <v>Category04</v>
      </c>
      <c r="I39" t="str">
        <f>VLOOKUP(InputData[[#This Row],[PRODUCT ID]],'Master Data'!A:F,4,0)</f>
        <v>No.</v>
      </c>
      <c r="J39" s="15">
        <f>VLOOKUP(InputData[[#This Row],[PRODUCT ID]],'Master Data'!A:F,5,0)</f>
        <v>5</v>
      </c>
      <c r="K39" s="15">
        <f>VLOOKUP(InputData[[#This Row],[PRODUCT ID]],'Master Data'!A:F,6,0)</f>
        <v>6.7</v>
      </c>
      <c r="L39" s="15">
        <f>InputData[[#This Row],[BUYING PRIZE]]*InputData[[#This Row],[QUANTITY]]</f>
        <v>5</v>
      </c>
      <c r="M39" s="15">
        <f>InputData[[#This Row],[SELLING PRICE]]*InputData[[#This Row],[QUANTITY]]*(1-InputData[[#This Row],[DISCOUNT %]])</f>
        <v>6.7</v>
      </c>
      <c r="N39" s="11">
        <f>DAY(InputData[[#This Row],[DATE]])</f>
        <v>6</v>
      </c>
      <c r="O39" s="11" t="str">
        <f>TEXT(InputData[[#This Row],[DATE]],"MMMM")</f>
        <v>February</v>
      </c>
      <c r="P39" s="11">
        <f>YEAR(InputData[[#This Row],[DATE]])</f>
        <v>2021</v>
      </c>
    </row>
    <row r="40" spans="1:16" x14ac:dyDescent="0.35">
      <c r="A40" s="3">
        <v>44236</v>
      </c>
      <c r="B40" s="4" t="s">
        <v>77</v>
      </c>
      <c r="C40" s="5">
        <v>14</v>
      </c>
      <c r="D40" s="5" t="s">
        <v>108</v>
      </c>
      <c r="E40" s="5" t="s">
        <v>143</v>
      </c>
      <c r="F40" s="6">
        <v>0</v>
      </c>
      <c r="G40" t="str">
        <f>VLOOKUP(InputData[[#This Row],[PRODUCT ID]],'Master Data'!A:F,2,0)</f>
        <v>Product34</v>
      </c>
      <c r="H40" t="str">
        <f>VLOOKUP(InputData[[#This Row],[PRODUCT ID]],'Master Data'!A:F,3,0)</f>
        <v>Category04</v>
      </c>
      <c r="I40" t="str">
        <f>VLOOKUP(InputData[[#This Row],[PRODUCT ID]],'Master Data'!A:F,4,0)</f>
        <v>Lt</v>
      </c>
      <c r="J40" s="15">
        <f>VLOOKUP(InputData[[#This Row],[PRODUCT ID]],'Master Data'!A:F,5,0)</f>
        <v>55</v>
      </c>
      <c r="K40" s="15">
        <f>VLOOKUP(InputData[[#This Row],[PRODUCT ID]],'Master Data'!A:F,6,0)</f>
        <v>58.3</v>
      </c>
      <c r="L40" s="15">
        <f>InputData[[#This Row],[BUYING PRIZE]]*InputData[[#This Row],[QUANTITY]]</f>
        <v>770</v>
      </c>
      <c r="M40" s="15">
        <f>InputData[[#This Row],[SELLING PRICE]]*InputData[[#This Row],[QUANTITY]]*(1-InputData[[#This Row],[DISCOUNT %]])</f>
        <v>816.19999999999993</v>
      </c>
      <c r="N40" s="11">
        <f>DAY(InputData[[#This Row],[DATE]])</f>
        <v>9</v>
      </c>
      <c r="O40" s="11" t="str">
        <f>TEXT(InputData[[#This Row],[DATE]],"MMMM")</f>
        <v>February</v>
      </c>
      <c r="P40" s="11">
        <f>YEAR(InputData[[#This Row],[DATE]])</f>
        <v>2021</v>
      </c>
    </row>
    <row r="41" spans="1:16" x14ac:dyDescent="0.35">
      <c r="A41" s="3">
        <v>44239</v>
      </c>
      <c r="B41" s="4" t="s">
        <v>22</v>
      </c>
      <c r="C41" s="5">
        <v>7</v>
      </c>
      <c r="D41" s="5" t="s">
        <v>108</v>
      </c>
      <c r="E41" s="5" t="s">
        <v>107</v>
      </c>
      <c r="F41" s="6">
        <v>0</v>
      </c>
      <c r="G41" t="str">
        <f>VLOOKUP(InputData[[#This Row],[PRODUCT ID]],'Master Data'!A:F,2,0)</f>
        <v>Product08</v>
      </c>
      <c r="H41" t="str">
        <f>VLOOKUP(InputData[[#This Row],[PRODUCT ID]],'Master Data'!A:F,3,0)</f>
        <v>Category01</v>
      </c>
      <c r="I41" t="str">
        <f>VLOOKUP(InputData[[#This Row],[PRODUCT ID]],'Master Data'!A:F,4,0)</f>
        <v>Kg</v>
      </c>
      <c r="J41" s="15">
        <f>VLOOKUP(InputData[[#This Row],[PRODUCT ID]],'Master Data'!A:F,5,0)</f>
        <v>83</v>
      </c>
      <c r="K41" s="15">
        <f>VLOOKUP(InputData[[#This Row],[PRODUCT ID]],'Master Data'!A:F,6,0)</f>
        <v>94.62</v>
      </c>
      <c r="L41" s="15">
        <f>InputData[[#This Row],[BUYING PRIZE]]*InputData[[#This Row],[QUANTITY]]</f>
        <v>581</v>
      </c>
      <c r="M41" s="15">
        <f>InputData[[#This Row],[SELLING PRICE]]*InputData[[#This Row],[QUANTITY]]*(1-InputData[[#This Row],[DISCOUNT %]])</f>
        <v>662.34</v>
      </c>
      <c r="N41" s="11">
        <f>DAY(InputData[[#This Row],[DATE]])</f>
        <v>12</v>
      </c>
      <c r="O41" s="11" t="str">
        <f>TEXT(InputData[[#This Row],[DATE]],"MMMM")</f>
        <v>February</v>
      </c>
      <c r="P41" s="11">
        <f>YEAR(InputData[[#This Row],[DATE]])</f>
        <v>2021</v>
      </c>
    </row>
    <row r="42" spans="1:16" x14ac:dyDescent="0.35">
      <c r="A42" s="3">
        <v>44239</v>
      </c>
      <c r="B42" s="4" t="s">
        <v>54</v>
      </c>
      <c r="C42" s="5">
        <v>9</v>
      </c>
      <c r="D42" s="5" t="s">
        <v>106</v>
      </c>
      <c r="E42" s="5" t="s">
        <v>107</v>
      </c>
      <c r="F42" s="6">
        <v>0</v>
      </c>
      <c r="G42" t="str">
        <f>VLOOKUP(InputData[[#This Row],[PRODUCT ID]],'Master Data'!A:F,2,0)</f>
        <v>Product23</v>
      </c>
      <c r="H42" t="str">
        <f>VLOOKUP(InputData[[#This Row],[PRODUCT ID]],'Master Data'!A:F,3,0)</f>
        <v>Category03</v>
      </c>
      <c r="I42" t="str">
        <f>VLOOKUP(InputData[[#This Row],[PRODUCT ID]],'Master Data'!A:F,4,0)</f>
        <v>Ft</v>
      </c>
      <c r="J42" s="15">
        <f>VLOOKUP(InputData[[#This Row],[PRODUCT ID]],'Master Data'!A:F,5,0)</f>
        <v>141</v>
      </c>
      <c r="K42" s="15">
        <f>VLOOKUP(InputData[[#This Row],[PRODUCT ID]],'Master Data'!A:F,6,0)</f>
        <v>149.46</v>
      </c>
      <c r="L42" s="15">
        <f>InputData[[#This Row],[BUYING PRIZE]]*InputData[[#This Row],[QUANTITY]]</f>
        <v>1269</v>
      </c>
      <c r="M42" s="15">
        <f>InputData[[#This Row],[SELLING PRICE]]*InputData[[#This Row],[QUANTITY]]*(1-InputData[[#This Row],[DISCOUNT %]])</f>
        <v>1345.14</v>
      </c>
      <c r="N42" s="11">
        <f>DAY(InputData[[#This Row],[DATE]])</f>
        <v>12</v>
      </c>
      <c r="O42" s="11" t="str">
        <f>TEXT(InputData[[#This Row],[DATE]],"MMMM")</f>
        <v>February</v>
      </c>
      <c r="P42" s="11">
        <f>YEAR(InputData[[#This Row],[DATE]])</f>
        <v>2021</v>
      </c>
    </row>
    <row r="43" spans="1:16" x14ac:dyDescent="0.35">
      <c r="A43" s="3">
        <v>44242</v>
      </c>
      <c r="B43" s="4" t="s">
        <v>63</v>
      </c>
      <c r="C43" s="5">
        <v>4</v>
      </c>
      <c r="D43" s="5" t="s">
        <v>108</v>
      </c>
      <c r="E43" s="5" t="s">
        <v>143</v>
      </c>
      <c r="F43" s="6">
        <v>0</v>
      </c>
      <c r="G43" t="str">
        <f>VLOOKUP(InputData[[#This Row],[PRODUCT ID]],'Master Data'!A:F,2,0)</f>
        <v>Product27</v>
      </c>
      <c r="H43" t="str">
        <f>VLOOKUP(InputData[[#This Row],[PRODUCT ID]],'Master Data'!A:F,3,0)</f>
        <v>Category04</v>
      </c>
      <c r="I43" t="str">
        <f>VLOOKUP(InputData[[#This Row],[PRODUCT ID]],'Master Data'!A:F,4,0)</f>
        <v>Lt</v>
      </c>
      <c r="J43" s="15">
        <f>VLOOKUP(InputData[[#This Row],[PRODUCT ID]],'Master Data'!A:F,5,0)</f>
        <v>48</v>
      </c>
      <c r="K43" s="15">
        <f>VLOOKUP(InputData[[#This Row],[PRODUCT ID]],'Master Data'!A:F,6,0)</f>
        <v>57.120000000000005</v>
      </c>
      <c r="L43" s="15">
        <f>InputData[[#This Row],[BUYING PRIZE]]*InputData[[#This Row],[QUANTITY]]</f>
        <v>192</v>
      </c>
      <c r="M43" s="15">
        <f>InputData[[#This Row],[SELLING PRICE]]*InputData[[#This Row],[QUANTITY]]*(1-InputData[[#This Row],[DISCOUNT %]])</f>
        <v>228.48000000000002</v>
      </c>
      <c r="N43" s="11">
        <f>DAY(InputData[[#This Row],[DATE]])</f>
        <v>15</v>
      </c>
      <c r="O43" s="11" t="str">
        <f>TEXT(InputData[[#This Row],[DATE]],"MMMM")</f>
        <v>February</v>
      </c>
      <c r="P43" s="11">
        <f>YEAR(InputData[[#This Row],[DATE]])</f>
        <v>2021</v>
      </c>
    </row>
    <row r="44" spans="1:16" x14ac:dyDescent="0.35">
      <c r="A44" s="3">
        <v>44245</v>
      </c>
      <c r="B44" s="4" t="s">
        <v>37</v>
      </c>
      <c r="C44" s="5">
        <v>6</v>
      </c>
      <c r="D44" s="5" t="s">
        <v>106</v>
      </c>
      <c r="E44" s="5" t="s">
        <v>107</v>
      </c>
      <c r="F44" s="6">
        <v>0</v>
      </c>
      <c r="G44" t="str">
        <f>VLOOKUP(InputData[[#This Row],[PRODUCT ID]],'Master Data'!A:F,2,0)</f>
        <v>Product15</v>
      </c>
      <c r="H44" t="str">
        <f>VLOOKUP(InputData[[#This Row],[PRODUCT ID]],'Master Data'!A:F,3,0)</f>
        <v>Category02</v>
      </c>
      <c r="I44" t="str">
        <f>VLOOKUP(InputData[[#This Row],[PRODUCT ID]],'Master Data'!A:F,4,0)</f>
        <v>No.</v>
      </c>
      <c r="J44" s="15">
        <f>VLOOKUP(InputData[[#This Row],[PRODUCT ID]],'Master Data'!A:F,5,0)</f>
        <v>12</v>
      </c>
      <c r="K44" s="15">
        <f>VLOOKUP(InputData[[#This Row],[PRODUCT ID]],'Master Data'!A:F,6,0)</f>
        <v>15.719999999999999</v>
      </c>
      <c r="L44" s="15">
        <f>InputData[[#This Row],[BUYING PRIZE]]*InputData[[#This Row],[QUANTITY]]</f>
        <v>72</v>
      </c>
      <c r="M44" s="15">
        <f>InputData[[#This Row],[SELLING PRICE]]*InputData[[#This Row],[QUANTITY]]*(1-InputData[[#This Row],[DISCOUNT %]])</f>
        <v>94.32</v>
      </c>
      <c r="N44" s="11">
        <f>DAY(InputData[[#This Row],[DATE]])</f>
        <v>18</v>
      </c>
      <c r="O44" s="11" t="str">
        <f>TEXT(InputData[[#This Row],[DATE]],"MMMM")</f>
        <v>February</v>
      </c>
      <c r="P44" s="11">
        <f>YEAR(InputData[[#This Row],[DATE]])</f>
        <v>2021</v>
      </c>
    </row>
    <row r="45" spans="1:16" x14ac:dyDescent="0.35">
      <c r="A45" s="3">
        <v>44247</v>
      </c>
      <c r="B45" s="4" t="s">
        <v>69</v>
      </c>
      <c r="C45" s="5">
        <v>11</v>
      </c>
      <c r="D45" s="5" t="s">
        <v>106</v>
      </c>
      <c r="E45" s="5" t="s">
        <v>107</v>
      </c>
      <c r="F45" s="6">
        <v>0</v>
      </c>
      <c r="G45" t="str">
        <f>VLOOKUP(InputData[[#This Row],[PRODUCT ID]],'Master Data'!A:F,2,0)</f>
        <v>Product30</v>
      </c>
      <c r="H45" t="str">
        <f>VLOOKUP(InputData[[#This Row],[PRODUCT ID]],'Master Data'!A:F,3,0)</f>
        <v>Category04</v>
      </c>
      <c r="I45" t="str">
        <f>VLOOKUP(InputData[[#This Row],[PRODUCT ID]],'Master Data'!A:F,4,0)</f>
        <v>Ft</v>
      </c>
      <c r="J45" s="15">
        <f>VLOOKUP(InputData[[#This Row],[PRODUCT ID]],'Master Data'!A:F,5,0)</f>
        <v>148</v>
      </c>
      <c r="K45" s="15">
        <f>VLOOKUP(InputData[[#This Row],[PRODUCT ID]],'Master Data'!A:F,6,0)</f>
        <v>201.28</v>
      </c>
      <c r="L45" s="15">
        <f>InputData[[#This Row],[BUYING PRIZE]]*InputData[[#This Row],[QUANTITY]]</f>
        <v>1628</v>
      </c>
      <c r="M45" s="15">
        <f>InputData[[#This Row],[SELLING PRICE]]*InputData[[#This Row],[QUANTITY]]*(1-InputData[[#This Row],[DISCOUNT %]])</f>
        <v>2214.08</v>
      </c>
      <c r="N45" s="11">
        <f>DAY(InputData[[#This Row],[DATE]])</f>
        <v>20</v>
      </c>
      <c r="O45" s="11" t="str">
        <f>TEXT(InputData[[#This Row],[DATE]],"MMMM")</f>
        <v>February</v>
      </c>
      <c r="P45" s="11">
        <f>YEAR(InputData[[#This Row],[DATE]])</f>
        <v>2021</v>
      </c>
    </row>
    <row r="46" spans="1:16" x14ac:dyDescent="0.35">
      <c r="A46" s="3">
        <v>44249</v>
      </c>
      <c r="B46" s="4" t="s">
        <v>33</v>
      </c>
      <c r="C46" s="5">
        <v>5</v>
      </c>
      <c r="D46" s="5" t="s">
        <v>106</v>
      </c>
      <c r="E46" s="5" t="s">
        <v>107</v>
      </c>
      <c r="F46" s="6">
        <v>0</v>
      </c>
      <c r="G46" t="str">
        <f>VLOOKUP(InputData[[#This Row],[PRODUCT ID]],'Master Data'!A:F,2,0)</f>
        <v>Product13</v>
      </c>
      <c r="H46" t="str">
        <f>VLOOKUP(InputData[[#This Row],[PRODUCT ID]],'Master Data'!A:F,3,0)</f>
        <v>Category02</v>
      </c>
      <c r="I46" t="str">
        <f>VLOOKUP(InputData[[#This Row],[PRODUCT ID]],'Master Data'!A:F,4,0)</f>
        <v>Kg</v>
      </c>
      <c r="J46" s="15">
        <f>VLOOKUP(InputData[[#This Row],[PRODUCT ID]],'Master Data'!A:F,5,0)</f>
        <v>112</v>
      </c>
      <c r="K46" s="15">
        <f>VLOOKUP(InputData[[#This Row],[PRODUCT ID]],'Master Data'!A:F,6,0)</f>
        <v>122.08</v>
      </c>
      <c r="L46" s="15">
        <f>InputData[[#This Row],[BUYING PRIZE]]*InputData[[#This Row],[QUANTITY]]</f>
        <v>560</v>
      </c>
      <c r="M46" s="15">
        <f>InputData[[#This Row],[SELLING PRICE]]*InputData[[#This Row],[QUANTITY]]*(1-InputData[[#This Row],[DISCOUNT %]])</f>
        <v>610.4</v>
      </c>
      <c r="N46" s="11">
        <f>DAY(InputData[[#This Row],[DATE]])</f>
        <v>22</v>
      </c>
      <c r="O46" s="11" t="str">
        <f>TEXT(InputData[[#This Row],[DATE]],"MMMM")</f>
        <v>February</v>
      </c>
      <c r="P46" s="11">
        <f>YEAR(InputData[[#This Row],[DATE]])</f>
        <v>2021</v>
      </c>
    </row>
    <row r="47" spans="1:16" x14ac:dyDescent="0.35">
      <c r="A47" s="3">
        <v>44250</v>
      </c>
      <c r="B47" s="4" t="s">
        <v>58</v>
      </c>
      <c r="C47" s="5">
        <v>3</v>
      </c>
      <c r="D47" s="5" t="s">
        <v>108</v>
      </c>
      <c r="E47" s="5" t="s">
        <v>107</v>
      </c>
      <c r="F47" s="6">
        <v>0</v>
      </c>
      <c r="G47" t="str">
        <f>VLOOKUP(InputData[[#This Row],[PRODUCT ID]],'Master Data'!A:F,2,0)</f>
        <v>Product25</v>
      </c>
      <c r="H47" t="str">
        <f>VLOOKUP(InputData[[#This Row],[PRODUCT ID]],'Master Data'!A:F,3,0)</f>
        <v>Category03</v>
      </c>
      <c r="I47" t="str">
        <f>VLOOKUP(InputData[[#This Row],[PRODUCT ID]],'Master Data'!A:F,4,0)</f>
        <v>No.</v>
      </c>
      <c r="J47" s="15">
        <f>VLOOKUP(InputData[[#This Row],[PRODUCT ID]],'Master Data'!A:F,5,0)</f>
        <v>7</v>
      </c>
      <c r="K47" s="15">
        <f>VLOOKUP(InputData[[#This Row],[PRODUCT ID]],'Master Data'!A:F,6,0)</f>
        <v>8.33</v>
      </c>
      <c r="L47" s="15">
        <f>InputData[[#This Row],[BUYING PRIZE]]*InputData[[#This Row],[QUANTITY]]</f>
        <v>21</v>
      </c>
      <c r="M47" s="15">
        <f>InputData[[#This Row],[SELLING PRICE]]*InputData[[#This Row],[QUANTITY]]*(1-InputData[[#This Row],[DISCOUNT %]])</f>
        <v>24.990000000000002</v>
      </c>
      <c r="N47" s="11">
        <f>DAY(InputData[[#This Row],[DATE]])</f>
        <v>23</v>
      </c>
      <c r="O47" s="11" t="str">
        <f>TEXT(InputData[[#This Row],[DATE]],"MMMM")</f>
        <v>February</v>
      </c>
      <c r="P47" s="11">
        <f>YEAR(InputData[[#This Row],[DATE]])</f>
        <v>2021</v>
      </c>
    </row>
    <row r="48" spans="1:16" x14ac:dyDescent="0.35">
      <c r="A48" s="3">
        <v>44250</v>
      </c>
      <c r="B48" s="4" t="s">
        <v>16</v>
      </c>
      <c r="C48" s="5">
        <v>2</v>
      </c>
      <c r="D48" s="5" t="s">
        <v>108</v>
      </c>
      <c r="E48" s="5" t="s">
        <v>143</v>
      </c>
      <c r="F48" s="6">
        <v>0</v>
      </c>
      <c r="G48" t="str">
        <f>VLOOKUP(InputData[[#This Row],[PRODUCT ID]],'Master Data'!A:F,2,0)</f>
        <v>Product05</v>
      </c>
      <c r="H48" t="str">
        <f>VLOOKUP(InputData[[#This Row],[PRODUCT ID]],'Master Data'!A:F,3,0)</f>
        <v>Category01</v>
      </c>
      <c r="I48" t="str">
        <f>VLOOKUP(InputData[[#This Row],[PRODUCT ID]],'Master Data'!A:F,4,0)</f>
        <v>Ft</v>
      </c>
      <c r="J48" s="15">
        <f>VLOOKUP(InputData[[#This Row],[PRODUCT ID]],'Master Data'!A:F,5,0)</f>
        <v>133</v>
      </c>
      <c r="K48" s="15">
        <f>VLOOKUP(InputData[[#This Row],[PRODUCT ID]],'Master Data'!A:F,6,0)</f>
        <v>155.61000000000001</v>
      </c>
      <c r="L48" s="15">
        <f>InputData[[#This Row],[BUYING PRIZE]]*InputData[[#This Row],[QUANTITY]]</f>
        <v>266</v>
      </c>
      <c r="M48" s="15">
        <f>InputData[[#This Row],[SELLING PRICE]]*InputData[[#This Row],[QUANTITY]]*(1-InputData[[#This Row],[DISCOUNT %]])</f>
        <v>311.22000000000003</v>
      </c>
      <c r="N48" s="11">
        <f>DAY(InputData[[#This Row],[DATE]])</f>
        <v>23</v>
      </c>
      <c r="O48" s="11" t="str">
        <f>TEXT(InputData[[#This Row],[DATE]],"MMMM")</f>
        <v>February</v>
      </c>
      <c r="P48" s="11">
        <f>YEAR(InputData[[#This Row],[DATE]])</f>
        <v>2021</v>
      </c>
    </row>
    <row r="49" spans="1:16" x14ac:dyDescent="0.35">
      <c r="A49" s="3">
        <v>44252</v>
      </c>
      <c r="B49" s="4" t="s">
        <v>10</v>
      </c>
      <c r="C49" s="5">
        <v>4</v>
      </c>
      <c r="D49" s="5" t="s">
        <v>105</v>
      </c>
      <c r="E49" s="5" t="s">
        <v>143</v>
      </c>
      <c r="F49" s="6">
        <v>0</v>
      </c>
      <c r="G49" t="str">
        <f>VLOOKUP(InputData[[#This Row],[PRODUCT ID]],'Master Data'!A:F,2,0)</f>
        <v>Product02</v>
      </c>
      <c r="H49" t="str">
        <f>VLOOKUP(InputData[[#This Row],[PRODUCT ID]],'Master Data'!A:F,3,0)</f>
        <v>Category01</v>
      </c>
      <c r="I49" t="str">
        <f>VLOOKUP(InputData[[#This Row],[PRODUCT ID]],'Master Data'!A:F,4,0)</f>
        <v>Kg</v>
      </c>
      <c r="J49" s="15">
        <f>VLOOKUP(InputData[[#This Row],[PRODUCT ID]],'Master Data'!A:F,5,0)</f>
        <v>105</v>
      </c>
      <c r="K49" s="15">
        <f>VLOOKUP(InputData[[#This Row],[PRODUCT ID]],'Master Data'!A:F,6,0)</f>
        <v>142.80000000000001</v>
      </c>
      <c r="L49" s="15">
        <f>InputData[[#This Row],[BUYING PRIZE]]*InputData[[#This Row],[QUANTITY]]</f>
        <v>420</v>
      </c>
      <c r="M49" s="15">
        <f>InputData[[#This Row],[SELLING PRICE]]*InputData[[#This Row],[QUANTITY]]*(1-InputData[[#This Row],[DISCOUNT %]])</f>
        <v>571.20000000000005</v>
      </c>
      <c r="N49" s="11">
        <f>DAY(InputData[[#This Row],[DATE]])</f>
        <v>25</v>
      </c>
      <c r="O49" s="11" t="str">
        <f>TEXT(InputData[[#This Row],[DATE]],"MMMM")</f>
        <v>February</v>
      </c>
      <c r="P49" s="11">
        <f>YEAR(InputData[[#This Row],[DATE]])</f>
        <v>2021</v>
      </c>
    </row>
    <row r="50" spans="1:16" x14ac:dyDescent="0.35">
      <c r="A50" s="3">
        <v>44252</v>
      </c>
      <c r="B50" s="4" t="s">
        <v>73</v>
      </c>
      <c r="C50" s="5">
        <v>11</v>
      </c>
      <c r="D50" s="5" t="s">
        <v>106</v>
      </c>
      <c r="E50" s="5" t="s">
        <v>107</v>
      </c>
      <c r="F50" s="6">
        <v>0</v>
      </c>
      <c r="G50" t="str">
        <f>VLOOKUP(InputData[[#This Row],[PRODUCT ID]],'Master Data'!A:F,2,0)</f>
        <v>Product32</v>
      </c>
      <c r="H50" t="str">
        <f>VLOOKUP(InputData[[#This Row],[PRODUCT ID]],'Master Data'!A:F,3,0)</f>
        <v>Category04</v>
      </c>
      <c r="I50" t="str">
        <f>VLOOKUP(InputData[[#This Row],[PRODUCT ID]],'Master Data'!A:F,4,0)</f>
        <v>Kg</v>
      </c>
      <c r="J50" s="15">
        <f>VLOOKUP(InputData[[#This Row],[PRODUCT ID]],'Master Data'!A:F,5,0)</f>
        <v>89</v>
      </c>
      <c r="K50" s="15">
        <f>VLOOKUP(InputData[[#This Row],[PRODUCT ID]],'Master Data'!A:F,6,0)</f>
        <v>117.48</v>
      </c>
      <c r="L50" s="15">
        <f>InputData[[#This Row],[BUYING PRIZE]]*InputData[[#This Row],[QUANTITY]]</f>
        <v>979</v>
      </c>
      <c r="M50" s="15">
        <f>InputData[[#This Row],[SELLING PRICE]]*InputData[[#This Row],[QUANTITY]]*(1-InputData[[#This Row],[DISCOUNT %]])</f>
        <v>1292.28</v>
      </c>
      <c r="N50" s="11">
        <f>DAY(InputData[[#This Row],[DATE]])</f>
        <v>25</v>
      </c>
      <c r="O50" s="11" t="str">
        <f>TEXT(InputData[[#This Row],[DATE]],"MMMM")</f>
        <v>February</v>
      </c>
      <c r="P50" s="11">
        <f>YEAR(InputData[[#This Row],[DATE]])</f>
        <v>2021</v>
      </c>
    </row>
    <row r="51" spans="1:16" x14ac:dyDescent="0.35">
      <c r="A51" s="3">
        <v>44252</v>
      </c>
      <c r="B51" s="4" t="s">
        <v>69</v>
      </c>
      <c r="C51" s="5">
        <v>2</v>
      </c>
      <c r="D51" s="5" t="s">
        <v>108</v>
      </c>
      <c r="E51" s="5" t="s">
        <v>143</v>
      </c>
      <c r="F51" s="6">
        <v>0</v>
      </c>
      <c r="G51" t="str">
        <f>VLOOKUP(InputData[[#This Row],[PRODUCT ID]],'Master Data'!A:F,2,0)</f>
        <v>Product30</v>
      </c>
      <c r="H51" t="str">
        <f>VLOOKUP(InputData[[#This Row],[PRODUCT ID]],'Master Data'!A:F,3,0)</f>
        <v>Category04</v>
      </c>
      <c r="I51" t="str">
        <f>VLOOKUP(InputData[[#This Row],[PRODUCT ID]],'Master Data'!A:F,4,0)</f>
        <v>Ft</v>
      </c>
      <c r="J51" s="15">
        <f>VLOOKUP(InputData[[#This Row],[PRODUCT ID]],'Master Data'!A:F,5,0)</f>
        <v>148</v>
      </c>
      <c r="K51" s="15">
        <f>VLOOKUP(InputData[[#This Row],[PRODUCT ID]],'Master Data'!A:F,6,0)</f>
        <v>201.28</v>
      </c>
      <c r="L51" s="15">
        <f>InputData[[#This Row],[BUYING PRIZE]]*InputData[[#This Row],[QUANTITY]]</f>
        <v>296</v>
      </c>
      <c r="M51" s="15">
        <f>InputData[[#This Row],[SELLING PRICE]]*InputData[[#This Row],[QUANTITY]]*(1-InputData[[#This Row],[DISCOUNT %]])</f>
        <v>402.56</v>
      </c>
      <c r="N51" s="11">
        <f>DAY(InputData[[#This Row],[DATE]])</f>
        <v>25</v>
      </c>
      <c r="O51" s="11" t="str">
        <f>TEXT(InputData[[#This Row],[DATE]],"MMMM")</f>
        <v>February</v>
      </c>
      <c r="P51" s="11">
        <f>YEAR(InputData[[#This Row],[DATE]])</f>
        <v>2021</v>
      </c>
    </row>
    <row r="52" spans="1:16" x14ac:dyDescent="0.35">
      <c r="A52" s="3">
        <v>44254</v>
      </c>
      <c r="B52" s="4" t="s">
        <v>43</v>
      </c>
      <c r="C52" s="5">
        <v>11</v>
      </c>
      <c r="D52" s="5" t="s">
        <v>105</v>
      </c>
      <c r="E52" s="5" t="s">
        <v>143</v>
      </c>
      <c r="F52" s="6">
        <v>0</v>
      </c>
      <c r="G52" t="str">
        <f>VLOOKUP(InputData[[#This Row],[PRODUCT ID]],'Master Data'!A:F,2,0)</f>
        <v>Product18</v>
      </c>
      <c r="H52" t="str">
        <f>VLOOKUP(InputData[[#This Row],[PRODUCT ID]],'Master Data'!A:F,3,0)</f>
        <v>Category02</v>
      </c>
      <c r="I52" t="str">
        <f>VLOOKUP(InputData[[#This Row],[PRODUCT ID]],'Master Data'!A:F,4,0)</f>
        <v>No.</v>
      </c>
      <c r="J52" s="15">
        <f>VLOOKUP(InputData[[#This Row],[PRODUCT ID]],'Master Data'!A:F,5,0)</f>
        <v>37</v>
      </c>
      <c r="K52" s="15">
        <f>VLOOKUP(InputData[[#This Row],[PRODUCT ID]],'Master Data'!A:F,6,0)</f>
        <v>49.21</v>
      </c>
      <c r="L52" s="15">
        <f>InputData[[#This Row],[BUYING PRIZE]]*InputData[[#This Row],[QUANTITY]]</f>
        <v>407</v>
      </c>
      <c r="M52" s="15">
        <f>InputData[[#This Row],[SELLING PRICE]]*InputData[[#This Row],[QUANTITY]]*(1-InputData[[#This Row],[DISCOUNT %]])</f>
        <v>541.31000000000006</v>
      </c>
      <c r="N52" s="11">
        <f>DAY(InputData[[#This Row],[DATE]])</f>
        <v>27</v>
      </c>
      <c r="O52" s="11" t="str">
        <f>TEXT(InputData[[#This Row],[DATE]],"MMMM")</f>
        <v>February</v>
      </c>
      <c r="P52" s="11">
        <f>YEAR(InputData[[#This Row],[DATE]])</f>
        <v>2021</v>
      </c>
    </row>
    <row r="53" spans="1:16" x14ac:dyDescent="0.35">
      <c r="A53" s="3">
        <v>44258</v>
      </c>
      <c r="B53" s="4" t="s">
        <v>29</v>
      </c>
      <c r="C53" s="5">
        <v>1</v>
      </c>
      <c r="D53" s="5" t="s">
        <v>108</v>
      </c>
      <c r="E53" s="5" t="s">
        <v>143</v>
      </c>
      <c r="F53" s="6">
        <v>0</v>
      </c>
      <c r="G53" t="str">
        <f>VLOOKUP(InputData[[#This Row],[PRODUCT ID]],'Master Data'!A:F,2,0)</f>
        <v>Product11</v>
      </c>
      <c r="H53" t="str">
        <f>VLOOKUP(InputData[[#This Row],[PRODUCT ID]],'Master Data'!A:F,3,0)</f>
        <v>Category02</v>
      </c>
      <c r="I53" t="str">
        <f>VLOOKUP(InputData[[#This Row],[PRODUCT ID]],'Master Data'!A:F,4,0)</f>
        <v>Lt</v>
      </c>
      <c r="J53" s="15">
        <f>VLOOKUP(InputData[[#This Row],[PRODUCT ID]],'Master Data'!A:F,5,0)</f>
        <v>44</v>
      </c>
      <c r="K53" s="15">
        <f>VLOOKUP(InputData[[#This Row],[PRODUCT ID]],'Master Data'!A:F,6,0)</f>
        <v>48.4</v>
      </c>
      <c r="L53" s="15">
        <f>InputData[[#This Row],[BUYING PRIZE]]*InputData[[#This Row],[QUANTITY]]</f>
        <v>44</v>
      </c>
      <c r="M53" s="15">
        <f>InputData[[#This Row],[SELLING PRICE]]*InputData[[#This Row],[QUANTITY]]*(1-InputData[[#This Row],[DISCOUNT %]])</f>
        <v>48.4</v>
      </c>
      <c r="N53" s="11">
        <f>DAY(InputData[[#This Row],[DATE]])</f>
        <v>3</v>
      </c>
      <c r="O53" s="11" t="str">
        <f>TEXT(InputData[[#This Row],[DATE]],"MMMM")</f>
        <v>March</v>
      </c>
      <c r="P53" s="11">
        <f>YEAR(InputData[[#This Row],[DATE]])</f>
        <v>2021</v>
      </c>
    </row>
    <row r="54" spans="1:16" x14ac:dyDescent="0.35">
      <c r="A54" s="3">
        <v>44262</v>
      </c>
      <c r="B54" s="4" t="s">
        <v>50</v>
      </c>
      <c r="C54" s="5">
        <v>9</v>
      </c>
      <c r="D54" s="5" t="s">
        <v>108</v>
      </c>
      <c r="E54" s="5" t="s">
        <v>107</v>
      </c>
      <c r="F54" s="6">
        <v>0</v>
      </c>
      <c r="G54" t="str">
        <f>VLOOKUP(InputData[[#This Row],[PRODUCT ID]],'Master Data'!A:F,2,0)</f>
        <v>Product21</v>
      </c>
      <c r="H54" t="str">
        <f>VLOOKUP(InputData[[#This Row],[PRODUCT ID]],'Master Data'!A:F,3,0)</f>
        <v>Category03</v>
      </c>
      <c r="I54" t="str">
        <f>VLOOKUP(InputData[[#This Row],[PRODUCT ID]],'Master Data'!A:F,4,0)</f>
        <v>Ft</v>
      </c>
      <c r="J54" s="15">
        <f>VLOOKUP(InputData[[#This Row],[PRODUCT ID]],'Master Data'!A:F,5,0)</f>
        <v>126</v>
      </c>
      <c r="K54" s="15">
        <f>VLOOKUP(InputData[[#This Row],[PRODUCT ID]],'Master Data'!A:F,6,0)</f>
        <v>162.54</v>
      </c>
      <c r="L54" s="15">
        <f>InputData[[#This Row],[BUYING PRIZE]]*InputData[[#This Row],[QUANTITY]]</f>
        <v>1134</v>
      </c>
      <c r="M54" s="15">
        <f>InputData[[#This Row],[SELLING PRICE]]*InputData[[#This Row],[QUANTITY]]*(1-InputData[[#This Row],[DISCOUNT %]])</f>
        <v>1462.86</v>
      </c>
      <c r="N54" s="11">
        <f>DAY(InputData[[#This Row],[DATE]])</f>
        <v>7</v>
      </c>
      <c r="O54" s="11" t="str">
        <f>TEXT(InputData[[#This Row],[DATE]],"MMMM")</f>
        <v>March</v>
      </c>
      <c r="P54" s="11">
        <f>YEAR(InputData[[#This Row],[DATE]])</f>
        <v>2021</v>
      </c>
    </row>
    <row r="55" spans="1:16" x14ac:dyDescent="0.35">
      <c r="A55" s="3">
        <v>44263</v>
      </c>
      <c r="B55" s="4" t="s">
        <v>63</v>
      </c>
      <c r="C55" s="5">
        <v>6</v>
      </c>
      <c r="D55" s="5" t="s">
        <v>106</v>
      </c>
      <c r="E55" s="5" t="s">
        <v>107</v>
      </c>
      <c r="F55" s="6">
        <v>0</v>
      </c>
      <c r="G55" t="str">
        <f>VLOOKUP(InputData[[#This Row],[PRODUCT ID]],'Master Data'!A:F,2,0)</f>
        <v>Product27</v>
      </c>
      <c r="H55" t="str">
        <f>VLOOKUP(InputData[[#This Row],[PRODUCT ID]],'Master Data'!A:F,3,0)</f>
        <v>Category04</v>
      </c>
      <c r="I55" t="str">
        <f>VLOOKUP(InputData[[#This Row],[PRODUCT ID]],'Master Data'!A:F,4,0)</f>
        <v>Lt</v>
      </c>
      <c r="J55" s="15">
        <f>VLOOKUP(InputData[[#This Row],[PRODUCT ID]],'Master Data'!A:F,5,0)</f>
        <v>48</v>
      </c>
      <c r="K55" s="15">
        <f>VLOOKUP(InputData[[#This Row],[PRODUCT ID]],'Master Data'!A:F,6,0)</f>
        <v>57.120000000000005</v>
      </c>
      <c r="L55" s="15">
        <f>InputData[[#This Row],[BUYING PRIZE]]*InputData[[#This Row],[QUANTITY]]</f>
        <v>288</v>
      </c>
      <c r="M55" s="15">
        <f>InputData[[#This Row],[SELLING PRICE]]*InputData[[#This Row],[QUANTITY]]*(1-InputData[[#This Row],[DISCOUNT %]])</f>
        <v>342.72</v>
      </c>
      <c r="N55" s="11">
        <f>DAY(InputData[[#This Row],[DATE]])</f>
        <v>8</v>
      </c>
      <c r="O55" s="11" t="str">
        <f>TEXT(InputData[[#This Row],[DATE]],"MMMM")</f>
        <v>March</v>
      </c>
      <c r="P55" s="11">
        <f>YEAR(InputData[[#This Row],[DATE]])</f>
        <v>2021</v>
      </c>
    </row>
    <row r="56" spans="1:16" x14ac:dyDescent="0.35">
      <c r="A56" s="3">
        <v>44263</v>
      </c>
      <c r="B56" s="4" t="s">
        <v>98</v>
      </c>
      <c r="C56" s="5">
        <v>9</v>
      </c>
      <c r="D56" s="5" t="s">
        <v>106</v>
      </c>
      <c r="E56" s="5" t="s">
        <v>143</v>
      </c>
      <c r="F56" s="6">
        <v>0</v>
      </c>
      <c r="G56" t="str">
        <f>VLOOKUP(InputData[[#This Row],[PRODUCT ID]],'Master Data'!A:F,2,0)</f>
        <v>Product44</v>
      </c>
      <c r="H56" t="str">
        <f>VLOOKUP(InputData[[#This Row],[PRODUCT ID]],'Master Data'!A:F,3,0)</f>
        <v>Category05</v>
      </c>
      <c r="I56" t="str">
        <f>VLOOKUP(InputData[[#This Row],[PRODUCT ID]],'Master Data'!A:F,4,0)</f>
        <v>Kg</v>
      </c>
      <c r="J56" s="15">
        <f>VLOOKUP(InputData[[#This Row],[PRODUCT ID]],'Master Data'!A:F,5,0)</f>
        <v>76</v>
      </c>
      <c r="K56" s="15">
        <f>VLOOKUP(InputData[[#This Row],[PRODUCT ID]],'Master Data'!A:F,6,0)</f>
        <v>82.08</v>
      </c>
      <c r="L56" s="15">
        <f>InputData[[#This Row],[BUYING PRIZE]]*InputData[[#This Row],[QUANTITY]]</f>
        <v>684</v>
      </c>
      <c r="M56" s="15">
        <f>InputData[[#This Row],[SELLING PRICE]]*InputData[[#This Row],[QUANTITY]]*(1-InputData[[#This Row],[DISCOUNT %]])</f>
        <v>738.72</v>
      </c>
      <c r="N56" s="11">
        <f>DAY(InputData[[#This Row],[DATE]])</f>
        <v>8</v>
      </c>
      <c r="O56" s="11" t="str">
        <f>TEXT(InputData[[#This Row],[DATE]],"MMMM")</f>
        <v>March</v>
      </c>
      <c r="P56" s="11">
        <f>YEAR(InputData[[#This Row],[DATE]])</f>
        <v>2021</v>
      </c>
    </row>
    <row r="57" spans="1:16" x14ac:dyDescent="0.35">
      <c r="A57" s="3">
        <v>44264</v>
      </c>
      <c r="B57" s="4" t="s">
        <v>67</v>
      </c>
      <c r="C57" s="5">
        <v>6</v>
      </c>
      <c r="D57" s="5" t="s">
        <v>105</v>
      </c>
      <c r="E57" s="5" t="s">
        <v>143</v>
      </c>
      <c r="F57" s="6">
        <v>0</v>
      </c>
      <c r="G57" t="str">
        <f>VLOOKUP(InputData[[#This Row],[PRODUCT ID]],'Master Data'!A:F,2,0)</f>
        <v>Product29</v>
      </c>
      <c r="H57" t="str">
        <f>VLOOKUP(InputData[[#This Row],[PRODUCT ID]],'Master Data'!A:F,3,0)</f>
        <v>Category04</v>
      </c>
      <c r="I57" t="str">
        <f>VLOOKUP(InputData[[#This Row],[PRODUCT ID]],'Master Data'!A:F,4,0)</f>
        <v>Lt</v>
      </c>
      <c r="J57" s="15">
        <f>VLOOKUP(InputData[[#This Row],[PRODUCT ID]],'Master Data'!A:F,5,0)</f>
        <v>47</v>
      </c>
      <c r="K57" s="15">
        <f>VLOOKUP(InputData[[#This Row],[PRODUCT ID]],'Master Data'!A:F,6,0)</f>
        <v>53.11</v>
      </c>
      <c r="L57" s="15">
        <f>InputData[[#This Row],[BUYING PRIZE]]*InputData[[#This Row],[QUANTITY]]</f>
        <v>282</v>
      </c>
      <c r="M57" s="15">
        <f>InputData[[#This Row],[SELLING PRICE]]*InputData[[#This Row],[QUANTITY]]*(1-InputData[[#This Row],[DISCOUNT %]])</f>
        <v>318.65999999999997</v>
      </c>
      <c r="N57" s="11">
        <f>DAY(InputData[[#This Row],[DATE]])</f>
        <v>9</v>
      </c>
      <c r="O57" s="11" t="str">
        <f>TEXT(InputData[[#This Row],[DATE]],"MMMM")</f>
        <v>March</v>
      </c>
      <c r="P57" s="11">
        <f>YEAR(InputData[[#This Row],[DATE]])</f>
        <v>2021</v>
      </c>
    </row>
    <row r="58" spans="1:16" x14ac:dyDescent="0.35">
      <c r="A58" s="3">
        <v>44266</v>
      </c>
      <c r="B58" s="4" t="s">
        <v>58</v>
      </c>
      <c r="C58" s="5">
        <v>11</v>
      </c>
      <c r="D58" s="5" t="s">
        <v>108</v>
      </c>
      <c r="E58" s="5" t="s">
        <v>107</v>
      </c>
      <c r="F58" s="6">
        <v>0</v>
      </c>
      <c r="G58" t="str">
        <f>VLOOKUP(InputData[[#This Row],[PRODUCT ID]],'Master Data'!A:F,2,0)</f>
        <v>Product25</v>
      </c>
      <c r="H58" t="str">
        <f>VLOOKUP(InputData[[#This Row],[PRODUCT ID]],'Master Data'!A:F,3,0)</f>
        <v>Category03</v>
      </c>
      <c r="I58" t="str">
        <f>VLOOKUP(InputData[[#This Row],[PRODUCT ID]],'Master Data'!A:F,4,0)</f>
        <v>No.</v>
      </c>
      <c r="J58" s="15">
        <f>VLOOKUP(InputData[[#This Row],[PRODUCT ID]],'Master Data'!A:F,5,0)</f>
        <v>7</v>
      </c>
      <c r="K58" s="15">
        <f>VLOOKUP(InputData[[#This Row],[PRODUCT ID]],'Master Data'!A:F,6,0)</f>
        <v>8.33</v>
      </c>
      <c r="L58" s="15">
        <f>InputData[[#This Row],[BUYING PRIZE]]*InputData[[#This Row],[QUANTITY]]</f>
        <v>77</v>
      </c>
      <c r="M58" s="15">
        <f>InputData[[#This Row],[SELLING PRICE]]*InputData[[#This Row],[QUANTITY]]*(1-InputData[[#This Row],[DISCOUNT %]])</f>
        <v>91.63</v>
      </c>
      <c r="N58" s="11">
        <f>DAY(InputData[[#This Row],[DATE]])</f>
        <v>11</v>
      </c>
      <c r="O58" s="11" t="str">
        <f>TEXT(InputData[[#This Row],[DATE]],"MMMM")</f>
        <v>March</v>
      </c>
      <c r="P58" s="11">
        <f>YEAR(InputData[[#This Row],[DATE]])</f>
        <v>2021</v>
      </c>
    </row>
    <row r="59" spans="1:16" x14ac:dyDescent="0.35">
      <c r="A59" s="3">
        <v>44268</v>
      </c>
      <c r="B59" s="4" t="s">
        <v>65</v>
      </c>
      <c r="C59" s="5">
        <v>10</v>
      </c>
      <c r="D59" s="5" t="s">
        <v>105</v>
      </c>
      <c r="E59" s="5" t="s">
        <v>107</v>
      </c>
      <c r="F59" s="6">
        <v>0</v>
      </c>
      <c r="G59" t="str">
        <f>VLOOKUP(InputData[[#This Row],[PRODUCT ID]],'Master Data'!A:F,2,0)</f>
        <v>Product28</v>
      </c>
      <c r="H59" t="str">
        <f>VLOOKUP(InputData[[#This Row],[PRODUCT ID]],'Master Data'!A:F,3,0)</f>
        <v>Category04</v>
      </c>
      <c r="I59" t="str">
        <f>VLOOKUP(InputData[[#This Row],[PRODUCT ID]],'Master Data'!A:F,4,0)</f>
        <v>No.</v>
      </c>
      <c r="J59" s="15">
        <f>VLOOKUP(InputData[[#This Row],[PRODUCT ID]],'Master Data'!A:F,5,0)</f>
        <v>37</v>
      </c>
      <c r="K59" s="15">
        <f>VLOOKUP(InputData[[#This Row],[PRODUCT ID]],'Master Data'!A:F,6,0)</f>
        <v>41.81</v>
      </c>
      <c r="L59" s="15">
        <f>InputData[[#This Row],[BUYING PRIZE]]*InputData[[#This Row],[QUANTITY]]</f>
        <v>370</v>
      </c>
      <c r="M59" s="15">
        <f>InputData[[#This Row],[SELLING PRICE]]*InputData[[#This Row],[QUANTITY]]*(1-InputData[[#This Row],[DISCOUNT %]])</f>
        <v>418.1</v>
      </c>
      <c r="N59" s="11">
        <f>DAY(InputData[[#This Row],[DATE]])</f>
        <v>13</v>
      </c>
      <c r="O59" s="11" t="str">
        <f>TEXT(InputData[[#This Row],[DATE]],"MMMM")</f>
        <v>March</v>
      </c>
      <c r="P59" s="11">
        <f>YEAR(InputData[[#This Row],[DATE]])</f>
        <v>2021</v>
      </c>
    </row>
    <row r="60" spans="1:16" x14ac:dyDescent="0.35">
      <c r="A60" s="3">
        <v>44270</v>
      </c>
      <c r="B60" s="4" t="s">
        <v>88</v>
      </c>
      <c r="C60" s="5">
        <v>11</v>
      </c>
      <c r="D60" s="5" t="s">
        <v>106</v>
      </c>
      <c r="E60" s="5" t="s">
        <v>107</v>
      </c>
      <c r="F60" s="6">
        <v>0</v>
      </c>
      <c r="G60" t="str">
        <f>VLOOKUP(InputData[[#This Row],[PRODUCT ID]],'Master Data'!A:F,2,0)</f>
        <v>Product39</v>
      </c>
      <c r="H60" t="str">
        <f>VLOOKUP(InputData[[#This Row],[PRODUCT ID]],'Master Data'!A:F,3,0)</f>
        <v>Category05</v>
      </c>
      <c r="I60" t="str">
        <f>VLOOKUP(InputData[[#This Row],[PRODUCT ID]],'Master Data'!A:F,4,0)</f>
        <v>No.</v>
      </c>
      <c r="J60" s="15">
        <f>VLOOKUP(InputData[[#This Row],[PRODUCT ID]],'Master Data'!A:F,5,0)</f>
        <v>37</v>
      </c>
      <c r="K60" s="15">
        <f>VLOOKUP(InputData[[#This Row],[PRODUCT ID]],'Master Data'!A:F,6,0)</f>
        <v>42.55</v>
      </c>
      <c r="L60" s="15">
        <f>InputData[[#This Row],[BUYING PRIZE]]*InputData[[#This Row],[QUANTITY]]</f>
        <v>407</v>
      </c>
      <c r="M60" s="15">
        <f>InputData[[#This Row],[SELLING PRICE]]*InputData[[#This Row],[QUANTITY]]*(1-InputData[[#This Row],[DISCOUNT %]])</f>
        <v>468.04999999999995</v>
      </c>
      <c r="N60" s="11">
        <f>DAY(InputData[[#This Row],[DATE]])</f>
        <v>15</v>
      </c>
      <c r="O60" s="11" t="str">
        <f>TEXT(InputData[[#This Row],[DATE]],"MMMM")</f>
        <v>March</v>
      </c>
      <c r="P60" s="11">
        <f>YEAR(InputData[[#This Row],[DATE]])</f>
        <v>2021</v>
      </c>
    </row>
    <row r="61" spans="1:16" x14ac:dyDescent="0.35">
      <c r="A61" s="3">
        <v>44271</v>
      </c>
      <c r="B61" s="4" t="s">
        <v>31</v>
      </c>
      <c r="C61" s="5">
        <v>14</v>
      </c>
      <c r="D61" s="5" t="s">
        <v>108</v>
      </c>
      <c r="E61" s="5" t="s">
        <v>107</v>
      </c>
      <c r="F61" s="6">
        <v>0</v>
      </c>
      <c r="G61" t="str">
        <f>VLOOKUP(InputData[[#This Row],[PRODUCT ID]],'Master Data'!A:F,2,0)</f>
        <v>Product12</v>
      </c>
      <c r="H61" t="str">
        <f>VLOOKUP(InputData[[#This Row],[PRODUCT ID]],'Master Data'!A:F,3,0)</f>
        <v>Category02</v>
      </c>
      <c r="I61" t="str">
        <f>VLOOKUP(InputData[[#This Row],[PRODUCT ID]],'Master Data'!A:F,4,0)</f>
        <v>Kg</v>
      </c>
      <c r="J61" s="15">
        <f>VLOOKUP(InputData[[#This Row],[PRODUCT ID]],'Master Data'!A:F,5,0)</f>
        <v>73</v>
      </c>
      <c r="K61" s="15">
        <f>VLOOKUP(InputData[[#This Row],[PRODUCT ID]],'Master Data'!A:F,6,0)</f>
        <v>94.17</v>
      </c>
      <c r="L61" s="15">
        <f>InputData[[#This Row],[BUYING PRIZE]]*InputData[[#This Row],[QUANTITY]]</f>
        <v>1022</v>
      </c>
      <c r="M61" s="15">
        <f>InputData[[#This Row],[SELLING PRICE]]*InputData[[#This Row],[QUANTITY]]*(1-InputData[[#This Row],[DISCOUNT %]])</f>
        <v>1318.38</v>
      </c>
      <c r="N61" s="11">
        <f>DAY(InputData[[#This Row],[DATE]])</f>
        <v>16</v>
      </c>
      <c r="O61" s="11" t="str">
        <f>TEXT(InputData[[#This Row],[DATE]],"MMMM")</f>
        <v>March</v>
      </c>
      <c r="P61" s="11">
        <f>YEAR(InputData[[#This Row],[DATE]])</f>
        <v>2021</v>
      </c>
    </row>
    <row r="62" spans="1:16" x14ac:dyDescent="0.35">
      <c r="A62" s="3">
        <v>44273</v>
      </c>
      <c r="B62" s="4" t="s">
        <v>94</v>
      </c>
      <c r="C62" s="5">
        <v>8</v>
      </c>
      <c r="D62" s="5" t="s">
        <v>105</v>
      </c>
      <c r="E62" s="5" t="s">
        <v>107</v>
      </c>
      <c r="F62" s="6">
        <v>0</v>
      </c>
      <c r="G62" t="str">
        <f>VLOOKUP(InputData[[#This Row],[PRODUCT ID]],'Master Data'!A:F,2,0)</f>
        <v>Product42</v>
      </c>
      <c r="H62" t="str">
        <f>VLOOKUP(InputData[[#This Row],[PRODUCT ID]],'Master Data'!A:F,3,0)</f>
        <v>Category05</v>
      </c>
      <c r="I62" t="str">
        <f>VLOOKUP(InputData[[#This Row],[PRODUCT ID]],'Master Data'!A:F,4,0)</f>
        <v>Ft</v>
      </c>
      <c r="J62" s="15">
        <f>VLOOKUP(InputData[[#This Row],[PRODUCT ID]],'Master Data'!A:F,5,0)</f>
        <v>120</v>
      </c>
      <c r="K62" s="15">
        <f>VLOOKUP(InputData[[#This Row],[PRODUCT ID]],'Master Data'!A:F,6,0)</f>
        <v>162</v>
      </c>
      <c r="L62" s="15">
        <f>InputData[[#This Row],[BUYING PRIZE]]*InputData[[#This Row],[QUANTITY]]</f>
        <v>960</v>
      </c>
      <c r="M62" s="15">
        <f>InputData[[#This Row],[SELLING PRICE]]*InputData[[#This Row],[QUANTITY]]*(1-InputData[[#This Row],[DISCOUNT %]])</f>
        <v>1296</v>
      </c>
      <c r="N62" s="11">
        <f>DAY(InputData[[#This Row],[DATE]])</f>
        <v>18</v>
      </c>
      <c r="O62" s="11" t="str">
        <f>TEXT(InputData[[#This Row],[DATE]],"MMMM")</f>
        <v>March</v>
      </c>
      <c r="P62" s="11">
        <f>YEAR(InputData[[#This Row],[DATE]])</f>
        <v>2021</v>
      </c>
    </row>
    <row r="63" spans="1:16" x14ac:dyDescent="0.35">
      <c r="A63" s="3">
        <v>44274</v>
      </c>
      <c r="B63" s="4" t="s">
        <v>65</v>
      </c>
      <c r="C63" s="5">
        <v>9</v>
      </c>
      <c r="D63" s="5" t="s">
        <v>106</v>
      </c>
      <c r="E63" s="5" t="s">
        <v>107</v>
      </c>
      <c r="F63" s="6">
        <v>0</v>
      </c>
      <c r="G63" t="str">
        <f>VLOOKUP(InputData[[#This Row],[PRODUCT ID]],'Master Data'!A:F,2,0)</f>
        <v>Product28</v>
      </c>
      <c r="H63" t="str">
        <f>VLOOKUP(InputData[[#This Row],[PRODUCT ID]],'Master Data'!A:F,3,0)</f>
        <v>Category04</v>
      </c>
      <c r="I63" t="str">
        <f>VLOOKUP(InputData[[#This Row],[PRODUCT ID]],'Master Data'!A:F,4,0)</f>
        <v>No.</v>
      </c>
      <c r="J63" s="15">
        <f>VLOOKUP(InputData[[#This Row],[PRODUCT ID]],'Master Data'!A:F,5,0)</f>
        <v>37</v>
      </c>
      <c r="K63" s="15">
        <f>VLOOKUP(InputData[[#This Row],[PRODUCT ID]],'Master Data'!A:F,6,0)</f>
        <v>41.81</v>
      </c>
      <c r="L63" s="15">
        <f>InputData[[#This Row],[BUYING PRIZE]]*InputData[[#This Row],[QUANTITY]]</f>
        <v>333</v>
      </c>
      <c r="M63" s="15">
        <f>InputData[[#This Row],[SELLING PRICE]]*InputData[[#This Row],[QUANTITY]]*(1-InputData[[#This Row],[DISCOUNT %]])</f>
        <v>376.29</v>
      </c>
      <c r="N63" s="11">
        <f>DAY(InputData[[#This Row],[DATE]])</f>
        <v>19</v>
      </c>
      <c r="O63" s="11" t="str">
        <f>TEXT(InputData[[#This Row],[DATE]],"MMMM")</f>
        <v>March</v>
      </c>
      <c r="P63" s="11">
        <f>YEAR(InputData[[#This Row],[DATE]])</f>
        <v>2021</v>
      </c>
    </row>
    <row r="64" spans="1:16" x14ac:dyDescent="0.35">
      <c r="A64" s="3">
        <v>44276</v>
      </c>
      <c r="B64" s="4" t="s">
        <v>47</v>
      </c>
      <c r="C64" s="5">
        <v>13</v>
      </c>
      <c r="D64" s="5" t="s">
        <v>106</v>
      </c>
      <c r="E64" s="5" t="s">
        <v>143</v>
      </c>
      <c r="F64" s="6">
        <v>0</v>
      </c>
      <c r="G64" t="str">
        <f>VLOOKUP(InputData[[#This Row],[PRODUCT ID]],'Master Data'!A:F,2,0)</f>
        <v>Product20</v>
      </c>
      <c r="H64" t="str">
        <f>VLOOKUP(InputData[[#This Row],[PRODUCT ID]],'Master Data'!A:F,3,0)</f>
        <v>Category03</v>
      </c>
      <c r="I64" t="str">
        <f>VLOOKUP(InputData[[#This Row],[PRODUCT ID]],'Master Data'!A:F,4,0)</f>
        <v>Lt</v>
      </c>
      <c r="J64" s="15">
        <f>VLOOKUP(InputData[[#This Row],[PRODUCT ID]],'Master Data'!A:F,5,0)</f>
        <v>61</v>
      </c>
      <c r="K64" s="15">
        <f>VLOOKUP(InputData[[#This Row],[PRODUCT ID]],'Master Data'!A:F,6,0)</f>
        <v>76.25</v>
      </c>
      <c r="L64" s="15">
        <f>InputData[[#This Row],[BUYING PRIZE]]*InputData[[#This Row],[QUANTITY]]</f>
        <v>793</v>
      </c>
      <c r="M64" s="15">
        <f>InputData[[#This Row],[SELLING PRICE]]*InputData[[#This Row],[QUANTITY]]*(1-InputData[[#This Row],[DISCOUNT %]])</f>
        <v>991.25</v>
      </c>
      <c r="N64" s="11">
        <f>DAY(InputData[[#This Row],[DATE]])</f>
        <v>21</v>
      </c>
      <c r="O64" s="11" t="str">
        <f>TEXT(InputData[[#This Row],[DATE]],"MMMM")</f>
        <v>March</v>
      </c>
      <c r="P64" s="11">
        <f>YEAR(InputData[[#This Row],[DATE]])</f>
        <v>2021</v>
      </c>
    </row>
    <row r="65" spans="1:16" x14ac:dyDescent="0.35">
      <c r="A65" s="3">
        <v>44276</v>
      </c>
      <c r="B65" s="4" t="s">
        <v>88</v>
      </c>
      <c r="C65" s="5">
        <v>7</v>
      </c>
      <c r="D65" s="5" t="s">
        <v>108</v>
      </c>
      <c r="E65" s="5" t="s">
        <v>143</v>
      </c>
      <c r="F65" s="6">
        <v>0</v>
      </c>
      <c r="G65" t="str">
        <f>VLOOKUP(InputData[[#This Row],[PRODUCT ID]],'Master Data'!A:F,2,0)</f>
        <v>Product39</v>
      </c>
      <c r="H65" t="str">
        <f>VLOOKUP(InputData[[#This Row],[PRODUCT ID]],'Master Data'!A:F,3,0)</f>
        <v>Category05</v>
      </c>
      <c r="I65" t="str">
        <f>VLOOKUP(InputData[[#This Row],[PRODUCT ID]],'Master Data'!A:F,4,0)</f>
        <v>No.</v>
      </c>
      <c r="J65" s="15">
        <f>VLOOKUP(InputData[[#This Row],[PRODUCT ID]],'Master Data'!A:F,5,0)</f>
        <v>37</v>
      </c>
      <c r="K65" s="15">
        <f>VLOOKUP(InputData[[#This Row],[PRODUCT ID]],'Master Data'!A:F,6,0)</f>
        <v>42.55</v>
      </c>
      <c r="L65" s="15">
        <f>InputData[[#This Row],[BUYING PRIZE]]*InputData[[#This Row],[QUANTITY]]</f>
        <v>259</v>
      </c>
      <c r="M65" s="15">
        <f>InputData[[#This Row],[SELLING PRICE]]*InputData[[#This Row],[QUANTITY]]*(1-InputData[[#This Row],[DISCOUNT %]])</f>
        <v>297.84999999999997</v>
      </c>
      <c r="N65" s="11">
        <f>DAY(InputData[[#This Row],[DATE]])</f>
        <v>21</v>
      </c>
      <c r="O65" s="11" t="str">
        <f>TEXT(InputData[[#This Row],[DATE]],"MMMM")</f>
        <v>March</v>
      </c>
      <c r="P65" s="11">
        <f>YEAR(InputData[[#This Row],[DATE]])</f>
        <v>2021</v>
      </c>
    </row>
    <row r="66" spans="1:16" x14ac:dyDescent="0.35">
      <c r="A66" s="3">
        <v>44277</v>
      </c>
      <c r="B66" s="4" t="s">
        <v>10</v>
      </c>
      <c r="C66" s="5">
        <v>8</v>
      </c>
      <c r="D66" s="5" t="s">
        <v>106</v>
      </c>
      <c r="E66" s="5" t="s">
        <v>143</v>
      </c>
      <c r="F66" s="6">
        <v>0</v>
      </c>
      <c r="G66" t="str">
        <f>VLOOKUP(InputData[[#This Row],[PRODUCT ID]],'Master Data'!A:F,2,0)</f>
        <v>Product02</v>
      </c>
      <c r="H66" t="str">
        <f>VLOOKUP(InputData[[#This Row],[PRODUCT ID]],'Master Data'!A:F,3,0)</f>
        <v>Category01</v>
      </c>
      <c r="I66" t="str">
        <f>VLOOKUP(InputData[[#This Row],[PRODUCT ID]],'Master Data'!A:F,4,0)</f>
        <v>Kg</v>
      </c>
      <c r="J66" s="15">
        <f>VLOOKUP(InputData[[#This Row],[PRODUCT ID]],'Master Data'!A:F,5,0)</f>
        <v>105</v>
      </c>
      <c r="K66" s="15">
        <f>VLOOKUP(InputData[[#This Row],[PRODUCT ID]],'Master Data'!A:F,6,0)</f>
        <v>142.80000000000001</v>
      </c>
      <c r="L66" s="15">
        <f>InputData[[#This Row],[BUYING PRIZE]]*InputData[[#This Row],[QUANTITY]]</f>
        <v>840</v>
      </c>
      <c r="M66" s="15">
        <f>InputData[[#This Row],[SELLING PRICE]]*InputData[[#This Row],[QUANTITY]]*(1-InputData[[#This Row],[DISCOUNT %]])</f>
        <v>1142.4000000000001</v>
      </c>
      <c r="N66" s="11">
        <f>DAY(InputData[[#This Row],[DATE]])</f>
        <v>22</v>
      </c>
      <c r="O66" s="11" t="str">
        <f>TEXT(InputData[[#This Row],[DATE]],"MMMM")</f>
        <v>March</v>
      </c>
      <c r="P66" s="11">
        <f>YEAR(InputData[[#This Row],[DATE]])</f>
        <v>2021</v>
      </c>
    </row>
    <row r="67" spans="1:16" x14ac:dyDescent="0.35">
      <c r="A67" s="3">
        <v>44277</v>
      </c>
      <c r="B67" s="4" t="s">
        <v>31</v>
      </c>
      <c r="C67" s="5">
        <v>4</v>
      </c>
      <c r="D67" s="5" t="s">
        <v>106</v>
      </c>
      <c r="E67" s="5" t="s">
        <v>143</v>
      </c>
      <c r="F67" s="6">
        <v>0</v>
      </c>
      <c r="G67" t="str">
        <f>VLOOKUP(InputData[[#This Row],[PRODUCT ID]],'Master Data'!A:F,2,0)</f>
        <v>Product12</v>
      </c>
      <c r="H67" t="str">
        <f>VLOOKUP(InputData[[#This Row],[PRODUCT ID]],'Master Data'!A:F,3,0)</f>
        <v>Category02</v>
      </c>
      <c r="I67" t="str">
        <f>VLOOKUP(InputData[[#This Row],[PRODUCT ID]],'Master Data'!A:F,4,0)</f>
        <v>Kg</v>
      </c>
      <c r="J67" s="15">
        <f>VLOOKUP(InputData[[#This Row],[PRODUCT ID]],'Master Data'!A:F,5,0)</f>
        <v>73</v>
      </c>
      <c r="K67" s="15">
        <f>VLOOKUP(InputData[[#This Row],[PRODUCT ID]],'Master Data'!A:F,6,0)</f>
        <v>94.17</v>
      </c>
      <c r="L67" s="15">
        <f>InputData[[#This Row],[BUYING PRIZE]]*InputData[[#This Row],[QUANTITY]]</f>
        <v>292</v>
      </c>
      <c r="M67" s="15">
        <f>InputData[[#This Row],[SELLING PRICE]]*InputData[[#This Row],[QUANTITY]]*(1-InputData[[#This Row],[DISCOUNT %]])</f>
        <v>376.68</v>
      </c>
      <c r="N67" s="11">
        <f>DAY(InputData[[#This Row],[DATE]])</f>
        <v>22</v>
      </c>
      <c r="O67" s="11" t="str">
        <f>TEXT(InputData[[#This Row],[DATE]],"MMMM")</f>
        <v>March</v>
      </c>
      <c r="P67" s="11">
        <f>YEAR(InputData[[#This Row],[DATE]])</f>
        <v>2021</v>
      </c>
    </row>
    <row r="68" spans="1:16" x14ac:dyDescent="0.35">
      <c r="A68" s="3">
        <v>44280</v>
      </c>
      <c r="B68" s="4" t="s">
        <v>56</v>
      </c>
      <c r="C68" s="5">
        <v>14</v>
      </c>
      <c r="D68" s="5" t="s">
        <v>106</v>
      </c>
      <c r="E68" s="5" t="s">
        <v>107</v>
      </c>
      <c r="F68" s="6">
        <v>0</v>
      </c>
      <c r="G68" t="str">
        <f>VLOOKUP(InputData[[#This Row],[PRODUCT ID]],'Master Data'!A:F,2,0)</f>
        <v>Product24</v>
      </c>
      <c r="H68" t="str">
        <f>VLOOKUP(InputData[[#This Row],[PRODUCT ID]],'Master Data'!A:F,3,0)</f>
        <v>Category03</v>
      </c>
      <c r="I68" t="str">
        <f>VLOOKUP(InputData[[#This Row],[PRODUCT ID]],'Master Data'!A:F,4,0)</f>
        <v>Ft</v>
      </c>
      <c r="J68" s="15">
        <f>VLOOKUP(InputData[[#This Row],[PRODUCT ID]],'Master Data'!A:F,5,0)</f>
        <v>144</v>
      </c>
      <c r="K68" s="15">
        <f>VLOOKUP(InputData[[#This Row],[PRODUCT ID]],'Master Data'!A:F,6,0)</f>
        <v>156.96</v>
      </c>
      <c r="L68" s="15">
        <f>InputData[[#This Row],[BUYING PRIZE]]*InputData[[#This Row],[QUANTITY]]</f>
        <v>2016</v>
      </c>
      <c r="M68" s="15">
        <f>InputData[[#This Row],[SELLING PRICE]]*InputData[[#This Row],[QUANTITY]]*(1-InputData[[#This Row],[DISCOUNT %]])</f>
        <v>2197.44</v>
      </c>
      <c r="N68" s="11">
        <f>DAY(InputData[[#This Row],[DATE]])</f>
        <v>25</v>
      </c>
      <c r="O68" s="11" t="str">
        <f>TEXT(InputData[[#This Row],[DATE]],"MMMM")</f>
        <v>March</v>
      </c>
      <c r="P68" s="11">
        <f>YEAR(InputData[[#This Row],[DATE]])</f>
        <v>2021</v>
      </c>
    </row>
    <row r="69" spans="1:16" x14ac:dyDescent="0.35">
      <c r="A69" s="3">
        <v>44280</v>
      </c>
      <c r="B69" s="4" t="s">
        <v>18</v>
      </c>
      <c r="C69" s="5">
        <v>4</v>
      </c>
      <c r="D69" s="5" t="s">
        <v>108</v>
      </c>
      <c r="E69" s="5" t="s">
        <v>107</v>
      </c>
      <c r="F69" s="6">
        <v>0</v>
      </c>
      <c r="G69" t="str">
        <f>VLOOKUP(InputData[[#This Row],[PRODUCT ID]],'Master Data'!A:F,2,0)</f>
        <v>Product06</v>
      </c>
      <c r="H69" t="str">
        <f>VLOOKUP(InputData[[#This Row],[PRODUCT ID]],'Master Data'!A:F,3,0)</f>
        <v>Category01</v>
      </c>
      <c r="I69" t="str">
        <f>VLOOKUP(InputData[[#This Row],[PRODUCT ID]],'Master Data'!A:F,4,0)</f>
        <v>Kg</v>
      </c>
      <c r="J69" s="15">
        <f>VLOOKUP(InputData[[#This Row],[PRODUCT ID]],'Master Data'!A:F,5,0)</f>
        <v>75</v>
      </c>
      <c r="K69" s="15">
        <f>VLOOKUP(InputData[[#This Row],[PRODUCT ID]],'Master Data'!A:F,6,0)</f>
        <v>85.5</v>
      </c>
      <c r="L69" s="15">
        <f>InputData[[#This Row],[BUYING PRIZE]]*InputData[[#This Row],[QUANTITY]]</f>
        <v>300</v>
      </c>
      <c r="M69" s="15">
        <f>InputData[[#This Row],[SELLING PRICE]]*InputData[[#This Row],[QUANTITY]]*(1-InputData[[#This Row],[DISCOUNT %]])</f>
        <v>342</v>
      </c>
      <c r="N69" s="11">
        <f>DAY(InputData[[#This Row],[DATE]])</f>
        <v>25</v>
      </c>
      <c r="O69" s="11" t="str">
        <f>TEXT(InputData[[#This Row],[DATE]],"MMMM")</f>
        <v>March</v>
      </c>
      <c r="P69" s="11">
        <f>YEAR(InputData[[#This Row],[DATE]])</f>
        <v>2021</v>
      </c>
    </row>
    <row r="70" spans="1:16" x14ac:dyDescent="0.35">
      <c r="A70" s="3">
        <v>44280</v>
      </c>
      <c r="B70" s="4" t="s">
        <v>67</v>
      </c>
      <c r="C70" s="5">
        <v>8</v>
      </c>
      <c r="D70" s="5" t="s">
        <v>108</v>
      </c>
      <c r="E70" s="5" t="s">
        <v>107</v>
      </c>
      <c r="F70" s="6">
        <v>0</v>
      </c>
      <c r="G70" t="str">
        <f>VLOOKUP(InputData[[#This Row],[PRODUCT ID]],'Master Data'!A:F,2,0)</f>
        <v>Product29</v>
      </c>
      <c r="H70" t="str">
        <f>VLOOKUP(InputData[[#This Row],[PRODUCT ID]],'Master Data'!A:F,3,0)</f>
        <v>Category04</v>
      </c>
      <c r="I70" t="str">
        <f>VLOOKUP(InputData[[#This Row],[PRODUCT ID]],'Master Data'!A:F,4,0)</f>
        <v>Lt</v>
      </c>
      <c r="J70" s="15">
        <f>VLOOKUP(InputData[[#This Row],[PRODUCT ID]],'Master Data'!A:F,5,0)</f>
        <v>47</v>
      </c>
      <c r="K70" s="15">
        <f>VLOOKUP(InputData[[#This Row],[PRODUCT ID]],'Master Data'!A:F,6,0)</f>
        <v>53.11</v>
      </c>
      <c r="L70" s="15">
        <f>InputData[[#This Row],[BUYING PRIZE]]*InputData[[#This Row],[QUANTITY]]</f>
        <v>376</v>
      </c>
      <c r="M70" s="15">
        <f>InputData[[#This Row],[SELLING PRICE]]*InputData[[#This Row],[QUANTITY]]*(1-InputData[[#This Row],[DISCOUNT %]])</f>
        <v>424.88</v>
      </c>
      <c r="N70" s="11">
        <f>DAY(InputData[[#This Row],[DATE]])</f>
        <v>25</v>
      </c>
      <c r="O70" s="11" t="str">
        <f>TEXT(InputData[[#This Row],[DATE]],"MMMM")</f>
        <v>March</v>
      </c>
      <c r="P70" s="11">
        <f>YEAR(InputData[[#This Row],[DATE]])</f>
        <v>2021</v>
      </c>
    </row>
    <row r="71" spans="1:16" x14ac:dyDescent="0.35">
      <c r="A71" s="3">
        <v>44280</v>
      </c>
      <c r="B71" s="4" t="s">
        <v>86</v>
      </c>
      <c r="C71" s="5">
        <v>2</v>
      </c>
      <c r="D71" s="5" t="s">
        <v>108</v>
      </c>
      <c r="E71" s="5" t="s">
        <v>143</v>
      </c>
      <c r="F71" s="6">
        <v>0</v>
      </c>
      <c r="G71" t="str">
        <f>VLOOKUP(InputData[[#This Row],[PRODUCT ID]],'Master Data'!A:F,2,0)</f>
        <v>Product38</v>
      </c>
      <c r="H71" t="str">
        <f>VLOOKUP(InputData[[#This Row],[PRODUCT ID]],'Master Data'!A:F,3,0)</f>
        <v>Category05</v>
      </c>
      <c r="I71" t="str">
        <f>VLOOKUP(InputData[[#This Row],[PRODUCT ID]],'Master Data'!A:F,4,0)</f>
        <v>Kg</v>
      </c>
      <c r="J71" s="15">
        <f>VLOOKUP(InputData[[#This Row],[PRODUCT ID]],'Master Data'!A:F,5,0)</f>
        <v>72</v>
      </c>
      <c r="K71" s="15">
        <f>VLOOKUP(InputData[[#This Row],[PRODUCT ID]],'Master Data'!A:F,6,0)</f>
        <v>79.92</v>
      </c>
      <c r="L71" s="15">
        <f>InputData[[#This Row],[BUYING PRIZE]]*InputData[[#This Row],[QUANTITY]]</f>
        <v>144</v>
      </c>
      <c r="M71" s="15">
        <f>InputData[[#This Row],[SELLING PRICE]]*InputData[[#This Row],[QUANTITY]]*(1-InputData[[#This Row],[DISCOUNT %]])</f>
        <v>159.84</v>
      </c>
      <c r="N71" s="11">
        <f>DAY(InputData[[#This Row],[DATE]])</f>
        <v>25</v>
      </c>
      <c r="O71" s="11" t="str">
        <f>TEXT(InputData[[#This Row],[DATE]],"MMMM")</f>
        <v>March</v>
      </c>
      <c r="P71" s="11">
        <f>YEAR(InputData[[#This Row],[DATE]])</f>
        <v>2021</v>
      </c>
    </row>
    <row r="72" spans="1:16" x14ac:dyDescent="0.35">
      <c r="A72" s="3">
        <v>44281</v>
      </c>
      <c r="B72" s="4" t="s">
        <v>6</v>
      </c>
      <c r="C72" s="5">
        <v>4</v>
      </c>
      <c r="D72" s="5" t="s">
        <v>108</v>
      </c>
      <c r="E72" s="5" t="s">
        <v>107</v>
      </c>
      <c r="F72" s="6">
        <v>0</v>
      </c>
      <c r="G72" t="str">
        <f>VLOOKUP(InputData[[#This Row],[PRODUCT ID]],'Master Data'!A:F,2,0)</f>
        <v>Product01</v>
      </c>
      <c r="H72" t="str">
        <f>VLOOKUP(InputData[[#This Row],[PRODUCT ID]],'Master Data'!A:F,3,0)</f>
        <v>Category01</v>
      </c>
      <c r="I72" t="str">
        <f>VLOOKUP(InputData[[#This Row],[PRODUCT ID]],'Master Data'!A:F,4,0)</f>
        <v>Kg</v>
      </c>
      <c r="J72" s="15">
        <f>VLOOKUP(InputData[[#This Row],[PRODUCT ID]],'Master Data'!A:F,5,0)</f>
        <v>98</v>
      </c>
      <c r="K72" s="15">
        <f>VLOOKUP(InputData[[#This Row],[PRODUCT ID]],'Master Data'!A:F,6,0)</f>
        <v>103.88</v>
      </c>
      <c r="L72" s="15">
        <f>InputData[[#This Row],[BUYING PRIZE]]*InputData[[#This Row],[QUANTITY]]</f>
        <v>392</v>
      </c>
      <c r="M72" s="15">
        <f>InputData[[#This Row],[SELLING PRICE]]*InputData[[#This Row],[QUANTITY]]*(1-InputData[[#This Row],[DISCOUNT %]])</f>
        <v>415.52</v>
      </c>
      <c r="N72" s="11">
        <f>DAY(InputData[[#This Row],[DATE]])</f>
        <v>26</v>
      </c>
      <c r="O72" s="11" t="str">
        <f>TEXT(InputData[[#This Row],[DATE]],"MMMM")</f>
        <v>March</v>
      </c>
      <c r="P72" s="11">
        <f>YEAR(InputData[[#This Row],[DATE]])</f>
        <v>2021</v>
      </c>
    </row>
    <row r="73" spans="1:16" x14ac:dyDescent="0.35">
      <c r="A73" s="3">
        <v>44281</v>
      </c>
      <c r="B73" s="4" t="s">
        <v>94</v>
      </c>
      <c r="C73" s="5">
        <v>1</v>
      </c>
      <c r="D73" s="5" t="s">
        <v>108</v>
      </c>
      <c r="E73" s="5" t="s">
        <v>107</v>
      </c>
      <c r="F73" s="6">
        <v>0</v>
      </c>
      <c r="G73" t="str">
        <f>VLOOKUP(InputData[[#This Row],[PRODUCT ID]],'Master Data'!A:F,2,0)</f>
        <v>Product42</v>
      </c>
      <c r="H73" t="str">
        <f>VLOOKUP(InputData[[#This Row],[PRODUCT ID]],'Master Data'!A:F,3,0)</f>
        <v>Category05</v>
      </c>
      <c r="I73" t="str">
        <f>VLOOKUP(InputData[[#This Row],[PRODUCT ID]],'Master Data'!A:F,4,0)</f>
        <v>Ft</v>
      </c>
      <c r="J73" s="15">
        <f>VLOOKUP(InputData[[#This Row],[PRODUCT ID]],'Master Data'!A:F,5,0)</f>
        <v>120</v>
      </c>
      <c r="K73" s="15">
        <f>VLOOKUP(InputData[[#This Row],[PRODUCT ID]],'Master Data'!A:F,6,0)</f>
        <v>162</v>
      </c>
      <c r="L73" s="15">
        <f>InputData[[#This Row],[BUYING PRIZE]]*InputData[[#This Row],[QUANTITY]]</f>
        <v>120</v>
      </c>
      <c r="M73" s="15">
        <f>InputData[[#This Row],[SELLING PRICE]]*InputData[[#This Row],[QUANTITY]]*(1-InputData[[#This Row],[DISCOUNT %]])</f>
        <v>162</v>
      </c>
      <c r="N73" s="11">
        <f>DAY(InputData[[#This Row],[DATE]])</f>
        <v>26</v>
      </c>
      <c r="O73" s="11" t="str">
        <f>TEXT(InputData[[#This Row],[DATE]],"MMMM")</f>
        <v>March</v>
      </c>
      <c r="P73" s="11">
        <f>YEAR(InputData[[#This Row],[DATE]])</f>
        <v>2021</v>
      </c>
    </row>
    <row r="74" spans="1:16" x14ac:dyDescent="0.35">
      <c r="A74" s="3">
        <v>44281</v>
      </c>
      <c r="B74" s="4" t="s">
        <v>26</v>
      </c>
      <c r="C74" s="5">
        <v>9</v>
      </c>
      <c r="D74" s="5" t="s">
        <v>108</v>
      </c>
      <c r="E74" s="5" t="s">
        <v>143</v>
      </c>
      <c r="F74" s="6">
        <v>0</v>
      </c>
      <c r="G74" t="str">
        <f>VLOOKUP(InputData[[#This Row],[PRODUCT ID]],'Master Data'!A:F,2,0)</f>
        <v>Product10</v>
      </c>
      <c r="H74" t="str">
        <f>VLOOKUP(InputData[[#This Row],[PRODUCT ID]],'Master Data'!A:F,3,0)</f>
        <v>Category02</v>
      </c>
      <c r="I74" t="str">
        <f>VLOOKUP(InputData[[#This Row],[PRODUCT ID]],'Master Data'!A:F,4,0)</f>
        <v>Ft</v>
      </c>
      <c r="J74" s="15">
        <f>VLOOKUP(InputData[[#This Row],[PRODUCT ID]],'Master Data'!A:F,5,0)</f>
        <v>148</v>
      </c>
      <c r="K74" s="15">
        <f>VLOOKUP(InputData[[#This Row],[PRODUCT ID]],'Master Data'!A:F,6,0)</f>
        <v>164.28</v>
      </c>
      <c r="L74" s="15">
        <f>InputData[[#This Row],[BUYING PRIZE]]*InputData[[#This Row],[QUANTITY]]</f>
        <v>1332</v>
      </c>
      <c r="M74" s="15">
        <f>InputData[[#This Row],[SELLING PRICE]]*InputData[[#This Row],[QUANTITY]]*(1-InputData[[#This Row],[DISCOUNT %]])</f>
        <v>1478.52</v>
      </c>
      <c r="N74" s="11">
        <f>DAY(InputData[[#This Row],[DATE]])</f>
        <v>26</v>
      </c>
      <c r="O74" s="11" t="str">
        <f>TEXT(InputData[[#This Row],[DATE]],"MMMM")</f>
        <v>March</v>
      </c>
      <c r="P74" s="11">
        <f>YEAR(InputData[[#This Row],[DATE]])</f>
        <v>2021</v>
      </c>
    </row>
    <row r="75" spans="1:16" x14ac:dyDescent="0.35">
      <c r="A75" s="3">
        <v>44282</v>
      </c>
      <c r="B75" s="4" t="s">
        <v>69</v>
      </c>
      <c r="C75" s="5">
        <v>3</v>
      </c>
      <c r="D75" s="5" t="s">
        <v>108</v>
      </c>
      <c r="E75" s="5" t="s">
        <v>143</v>
      </c>
      <c r="F75" s="6">
        <v>0</v>
      </c>
      <c r="G75" t="str">
        <f>VLOOKUP(InputData[[#This Row],[PRODUCT ID]],'Master Data'!A:F,2,0)</f>
        <v>Product30</v>
      </c>
      <c r="H75" t="str">
        <f>VLOOKUP(InputData[[#This Row],[PRODUCT ID]],'Master Data'!A:F,3,0)</f>
        <v>Category04</v>
      </c>
      <c r="I75" t="str">
        <f>VLOOKUP(InputData[[#This Row],[PRODUCT ID]],'Master Data'!A:F,4,0)</f>
        <v>Ft</v>
      </c>
      <c r="J75" s="15">
        <f>VLOOKUP(InputData[[#This Row],[PRODUCT ID]],'Master Data'!A:F,5,0)</f>
        <v>148</v>
      </c>
      <c r="K75" s="15">
        <f>VLOOKUP(InputData[[#This Row],[PRODUCT ID]],'Master Data'!A:F,6,0)</f>
        <v>201.28</v>
      </c>
      <c r="L75" s="15">
        <f>InputData[[#This Row],[BUYING PRIZE]]*InputData[[#This Row],[QUANTITY]]</f>
        <v>444</v>
      </c>
      <c r="M75" s="15">
        <f>InputData[[#This Row],[SELLING PRICE]]*InputData[[#This Row],[QUANTITY]]*(1-InputData[[#This Row],[DISCOUNT %]])</f>
        <v>603.84</v>
      </c>
      <c r="N75" s="11">
        <f>DAY(InputData[[#This Row],[DATE]])</f>
        <v>27</v>
      </c>
      <c r="O75" s="11" t="str">
        <f>TEXT(InputData[[#This Row],[DATE]],"MMMM")</f>
        <v>March</v>
      </c>
      <c r="P75" s="11">
        <f>YEAR(InputData[[#This Row],[DATE]])</f>
        <v>2021</v>
      </c>
    </row>
    <row r="76" spans="1:16" x14ac:dyDescent="0.35">
      <c r="A76" s="3">
        <v>44283</v>
      </c>
      <c r="B76" s="4" t="s">
        <v>20</v>
      </c>
      <c r="C76" s="5">
        <v>8</v>
      </c>
      <c r="D76" s="5" t="s">
        <v>106</v>
      </c>
      <c r="E76" s="5" t="s">
        <v>107</v>
      </c>
      <c r="F76" s="6">
        <v>0</v>
      </c>
      <c r="G76" t="str">
        <f>VLOOKUP(InputData[[#This Row],[PRODUCT ID]],'Master Data'!A:F,2,0)</f>
        <v>Product07</v>
      </c>
      <c r="H76" t="str">
        <f>VLOOKUP(InputData[[#This Row],[PRODUCT ID]],'Master Data'!A:F,3,0)</f>
        <v>Category01</v>
      </c>
      <c r="I76" t="str">
        <f>VLOOKUP(InputData[[#This Row],[PRODUCT ID]],'Master Data'!A:F,4,0)</f>
        <v>Lt</v>
      </c>
      <c r="J76" s="15">
        <f>VLOOKUP(InputData[[#This Row],[PRODUCT ID]],'Master Data'!A:F,5,0)</f>
        <v>43</v>
      </c>
      <c r="K76" s="15">
        <f>VLOOKUP(InputData[[#This Row],[PRODUCT ID]],'Master Data'!A:F,6,0)</f>
        <v>47.730000000000004</v>
      </c>
      <c r="L76" s="15">
        <f>InputData[[#This Row],[BUYING PRIZE]]*InputData[[#This Row],[QUANTITY]]</f>
        <v>344</v>
      </c>
      <c r="M76" s="15">
        <f>InputData[[#This Row],[SELLING PRICE]]*InputData[[#This Row],[QUANTITY]]*(1-InputData[[#This Row],[DISCOUNT %]])</f>
        <v>381.84000000000003</v>
      </c>
      <c r="N76" s="11">
        <f>DAY(InputData[[#This Row],[DATE]])</f>
        <v>28</v>
      </c>
      <c r="O76" s="11" t="str">
        <f>TEXT(InputData[[#This Row],[DATE]],"MMMM")</f>
        <v>March</v>
      </c>
      <c r="P76" s="11">
        <f>YEAR(InputData[[#This Row],[DATE]])</f>
        <v>2021</v>
      </c>
    </row>
    <row r="77" spans="1:16" x14ac:dyDescent="0.35">
      <c r="A77" s="3">
        <v>44285</v>
      </c>
      <c r="B77" s="4" t="s">
        <v>86</v>
      </c>
      <c r="C77" s="5">
        <v>1</v>
      </c>
      <c r="D77" s="5" t="s">
        <v>106</v>
      </c>
      <c r="E77" s="5" t="s">
        <v>107</v>
      </c>
      <c r="F77" s="6">
        <v>0</v>
      </c>
      <c r="G77" t="str">
        <f>VLOOKUP(InputData[[#This Row],[PRODUCT ID]],'Master Data'!A:F,2,0)</f>
        <v>Product38</v>
      </c>
      <c r="H77" t="str">
        <f>VLOOKUP(InputData[[#This Row],[PRODUCT ID]],'Master Data'!A:F,3,0)</f>
        <v>Category05</v>
      </c>
      <c r="I77" t="str">
        <f>VLOOKUP(InputData[[#This Row],[PRODUCT ID]],'Master Data'!A:F,4,0)</f>
        <v>Kg</v>
      </c>
      <c r="J77" s="15">
        <f>VLOOKUP(InputData[[#This Row],[PRODUCT ID]],'Master Data'!A:F,5,0)</f>
        <v>72</v>
      </c>
      <c r="K77" s="15">
        <f>VLOOKUP(InputData[[#This Row],[PRODUCT ID]],'Master Data'!A:F,6,0)</f>
        <v>79.92</v>
      </c>
      <c r="L77" s="15">
        <f>InputData[[#This Row],[BUYING PRIZE]]*InputData[[#This Row],[QUANTITY]]</f>
        <v>72</v>
      </c>
      <c r="M77" s="15">
        <f>InputData[[#This Row],[SELLING PRICE]]*InputData[[#This Row],[QUANTITY]]*(1-InputData[[#This Row],[DISCOUNT %]])</f>
        <v>79.92</v>
      </c>
      <c r="N77" s="11">
        <f>DAY(InputData[[#This Row],[DATE]])</f>
        <v>30</v>
      </c>
      <c r="O77" s="11" t="str">
        <f>TEXT(InputData[[#This Row],[DATE]],"MMMM")</f>
        <v>March</v>
      </c>
      <c r="P77" s="11">
        <f>YEAR(InputData[[#This Row],[DATE]])</f>
        <v>2021</v>
      </c>
    </row>
    <row r="78" spans="1:16" x14ac:dyDescent="0.35">
      <c r="A78" s="3">
        <v>44286</v>
      </c>
      <c r="B78" s="4" t="s">
        <v>94</v>
      </c>
      <c r="C78" s="5">
        <v>3</v>
      </c>
      <c r="D78" s="5" t="s">
        <v>108</v>
      </c>
      <c r="E78" s="5" t="s">
        <v>107</v>
      </c>
      <c r="F78" s="6">
        <v>0</v>
      </c>
      <c r="G78" t="str">
        <f>VLOOKUP(InputData[[#This Row],[PRODUCT ID]],'Master Data'!A:F,2,0)</f>
        <v>Product42</v>
      </c>
      <c r="H78" t="str">
        <f>VLOOKUP(InputData[[#This Row],[PRODUCT ID]],'Master Data'!A:F,3,0)</f>
        <v>Category05</v>
      </c>
      <c r="I78" t="str">
        <f>VLOOKUP(InputData[[#This Row],[PRODUCT ID]],'Master Data'!A:F,4,0)</f>
        <v>Ft</v>
      </c>
      <c r="J78" s="15">
        <f>VLOOKUP(InputData[[#This Row],[PRODUCT ID]],'Master Data'!A:F,5,0)</f>
        <v>120</v>
      </c>
      <c r="K78" s="15">
        <f>VLOOKUP(InputData[[#This Row],[PRODUCT ID]],'Master Data'!A:F,6,0)</f>
        <v>162</v>
      </c>
      <c r="L78" s="15">
        <f>InputData[[#This Row],[BUYING PRIZE]]*InputData[[#This Row],[QUANTITY]]</f>
        <v>360</v>
      </c>
      <c r="M78" s="15">
        <f>InputData[[#This Row],[SELLING PRICE]]*InputData[[#This Row],[QUANTITY]]*(1-InputData[[#This Row],[DISCOUNT %]])</f>
        <v>486</v>
      </c>
      <c r="N78" s="11">
        <f>DAY(InputData[[#This Row],[DATE]])</f>
        <v>31</v>
      </c>
      <c r="O78" s="11" t="str">
        <f>TEXT(InputData[[#This Row],[DATE]],"MMMM")</f>
        <v>March</v>
      </c>
      <c r="P78" s="11">
        <f>YEAR(InputData[[#This Row],[DATE]])</f>
        <v>2021</v>
      </c>
    </row>
    <row r="79" spans="1:16" x14ac:dyDescent="0.35">
      <c r="A79" s="3">
        <v>44290</v>
      </c>
      <c r="B79" s="4" t="s">
        <v>90</v>
      </c>
      <c r="C79" s="5">
        <v>4</v>
      </c>
      <c r="D79" s="5" t="s">
        <v>108</v>
      </c>
      <c r="E79" s="5" t="s">
        <v>107</v>
      </c>
      <c r="F79" s="6">
        <v>0</v>
      </c>
      <c r="G79" t="str">
        <f>VLOOKUP(InputData[[#This Row],[PRODUCT ID]],'Master Data'!A:F,2,0)</f>
        <v>Product40</v>
      </c>
      <c r="H79" t="str">
        <f>VLOOKUP(InputData[[#This Row],[PRODUCT ID]],'Master Data'!A:F,3,0)</f>
        <v>Category05</v>
      </c>
      <c r="I79" t="str">
        <f>VLOOKUP(InputData[[#This Row],[PRODUCT ID]],'Master Data'!A:F,4,0)</f>
        <v>Kg</v>
      </c>
      <c r="J79" s="15">
        <f>VLOOKUP(InputData[[#This Row],[PRODUCT ID]],'Master Data'!A:F,5,0)</f>
        <v>90</v>
      </c>
      <c r="K79" s="15">
        <f>VLOOKUP(InputData[[#This Row],[PRODUCT ID]],'Master Data'!A:F,6,0)</f>
        <v>115.2</v>
      </c>
      <c r="L79" s="15">
        <f>InputData[[#This Row],[BUYING PRIZE]]*InputData[[#This Row],[QUANTITY]]</f>
        <v>360</v>
      </c>
      <c r="M79" s="15">
        <f>InputData[[#This Row],[SELLING PRICE]]*InputData[[#This Row],[QUANTITY]]*(1-InputData[[#This Row],[DISCOUNT %]])</f>
        <v>460.8</v>
      </c>
      <c r="N79" s="11">
        <f>DAY(InputData[[#This Row],[DATE]])</f>
        <v>4</v>
      </c>
      <c r="O79" s="11" t="str">
        <f>TEXT(InputData[[#This Row],[DATE]],"MMMM")</f>
        <v>April</v>
      </c>
      <c r="P79" s="11">
        <f>YEAR(InputData[[#This Row],[DATE]])</f>
        <v>2021</v>
      </c>
    </row>
    <row r="80" spans="1:16" x14ac:dyDescent="0.35">
      <c r="A80" s="3">
        <v>44290</v>
      </c>
      <c r="B80" s="4" t="s">
        <v>24</v>
      </c>
      <c r="C80" s="5">
        <v>9</v>
      </c>
      <c r="D80" s="5" t="s">
        <v>106</v>
      </c>
      <c r="E80" s="5" t="s">
        <v>107</v>
      </c>
      <c r="F80" s="6">
        <v>0</v>
      </c>
      <c r="G80" t="str">
        <f>VLOOKUP(InputData[[#This Row],[PRODUCT ID]],'Master Data'!A:F,2,0)</f>
        <v>Product09</v>
      </c>
      <c r="H80" t="str">
        <f>VLOOKUP(InputData[[#This Row],[PRODUCT ID]],'Master Data'!A:F,3,0)</f>
        <v>Category01</v>
      </c>
      <c r="I80" t="str">
        <f>VLOOKUP(InputData[[#This Row],[PRODUCT ID]],'Master Data'!A:F,4,0)</f>
        <v>No.</v>
      </c>
      <c r="J80" s="15">
        <f>VLOOKUP(InputData[[#This Row],[PRODUCT ID]],'Master Data'!A:F,5,0)</f>
        <v>6</v>
      </c>
      <c r="K80" s="15">
        <f>VLOOKUP(InputData[[#This Row],[PRODUCT ID]],'Master Data'!A:F,6,0)</f>
        <v>7.8599999999999994</v>
      </c>
      <c r="L80" s="15">
        <f>InputData[[#This Row],[BUYING PRIZE]]*InputData[[#This Row],[QUANTITY]]</f>
        <v>54</v>
      </c>
      <c r="M80" s="15">
        <f>InputData[[#This Row],[SELLING PRICE]]*InputData[[#This Row],[QUANTITY]]*(1-InputData[[#This Row],[DISCOUNT %]])</f>
        <v>70.739999999999995</v>
      </c>
      <c r="N80" s="11">
        <f>DAY(InputData[[#This Row],[DATE]])</f>
        <v>4</v>
      </c>
      <c r="O80" s="11" t="str">
        <f>TEXT(InputData[[#This Row],[DATE]],"MMMM")</f>
        <v>April</v>
      </c>
      <c r="P80" s="11">
        <f>YEAR(InputData[[#This Row],[DATE]])</f>
        <v>2021</v>
      </c>
    </row>
    <row r="81" spans="1:16" x14ac:dyDescent="0.35">
      <c r="A81" s="3">
        <v>44291</v>
      </c>
      <c r="B81" s="4" t="s">
        <v>71</v>
      </c>
      <c r="C81" s="5">
        <v>15</v>
      </c>
      <c r="D81" s="5" t="s">
        <v>106</v>
      </c>
      <c r="E81" s="5" t="s">
        <v>143</v>
      </c>
      <c r="F81" s="6">
        <v>0</v>
      </c>
      <c r="G81" t="str">
        <f>VLOOKUP(InputData[[#This Row],[PRODUCT ID]],'Master Data'!A:F,2,0)</f>
        <v>Product31</v>
      </c>
      <c r="H81" t="str">
        <f>VLOOKUP(InputData[[#This Row],[PRODUCT ID]],'Master Data'!A:F,3,0)</f>
        <v>Category04</v>
      </c>
      <c r="I81" t="str">
        <f>VLOOKUP(InputData[[#This Row],[PRODUCT ID]],'Master Data'!A:F,4,0)</f>
        <v>Kg</v>
      </c>
      <c r="J81" s="15">
        <f>VLOOKUP(InputData[[#This Row],[PRODUCT ID]],'Master Data'!A:F,5,0)</f>
        <v>93</v>
      </c>
      <c r="K81" s="15">
        <f>VLOOKUP(InputData[[#This Row],[PRODUCT ID]],'Master Data'!A:F,6,0)</f>
        <v>104.16</v>
      </c>
      <c r="L81" s="15">
        <f>InputData[[#This Row],[BUYING PRIZE]]*InputData[[#This Row],[QUANTITY]]</f>
        <v>1395</v>
      </c>
      <c r="M81" s="15">
        <f>InputData[[#This Row],[SELLING PRICE]]*InputData[[#This Row],[QUANTITY]]*(1-InputData[[#This Row],[DISCOUNT %]])</f>
        <v>1562.3999999999999</v>
      </c>
      <c r="N81" s="11">
        <f>DAY(InputData[[#This Row],[DATE]])</f>
        <v>5</v>
      </c>
      <c r="O81" s="11" t="str">
        <f>TEXT(InputData[[#This Row],[DATE]],"MMMM")</f>
        <v>April</v>
      </c>
      <c r="P81" s="11">
        <f>YEAR(InputData[[#This Row],[DATE]])</f>
        <v>2021</v>
      </c>
    </row>
    <row r="82" spans="1:16" x14ac:dyDescent="0.35">
      <c r="A82" s="3">
        <v>44295</v>
      </c>
      <c r="B82" s="4" t="s">
        <v>16</v>
      </c>
      <c r="C82" s="5">
        <v>3</v>
      </c>
      <c r="D82" s="5" t="s">
        <v>106</v>
      </c>
      <c r="E82" s="5" t="s">
        <v>143</v>
      </c>
      <c r="F82" s="6">
        <v>0</v>
      </c>
      <c r="G82" t="str">
        <f>VLOOKUP(InputData[[#This Row],[PRODUCT ID]],'Master Data'!A:F,2,0)</f>
        <v>Product05</v>
      </c>
      <c r="H82" t="str">
        <f>VLOOKUP(InputData[[#This Row],[PRODUCT ID]],'Master Data'!A:F,3,0)</f>
        <v>Category01</v>
      </c>
      <c r="I82" t="str">
        <f>VLOOKUP(InputData[[#This Row],[PRODUCT ID]],'Master Data'!A:F,4,0)</f>
        <v>Ft</v>
      </c>
      <c r="J82" s="15">
        <f>VLOOKUP(InputData[[#This Row],[PRODUCT ID]],'Master Data'!A:F,5,0)</f>
        <v>133</v>
      </c>
      <c r="K82" s="15">
        <f>VLOOKUP(InputData[[#This Row],[PRODUCT ID]],'Master Data'!A:F,6,0)</f>
        <v>155.61000000000001</v>
      </c>
      <c r="L82" s="15">
        <f>InputData[[#This Row],[BUYING PRIZE]]*InputData[[#This Row],[QUANTITY]]</f>
        <v>399</v>
      </c>
      <c r="M82" s="15">
        <f>InputData[[#This Row],[SELLING PRICE]]*InputData[[#This Row],[QUANTITY]]*(1-InputData[[#This Row],[DISCOUNT %]])</f>
        <v>466.83000000000004</v>
      </c>
      <c r="N82" s="11">
        <f>DAY(InputData[[#This Row],[DATE]])</f>
        <v>9</v>
      </c>
      <c r="O82" s="11" t="str">
        <f>TEXT(InputData[[#This Row],[DATE]],"MMMM")</f>
        <v>April</v>
      </c>
      <c r="P82" s="11">
        <f>YEAR(InputData[[#This Row],[DATE]])</f>
        <v>2021</v>
      </c>
    </row>
    <row r="83" spans="1:16" x14ac:dyDescent="0.35">
      <c r="A83" s="3">
        <v>44296</v>
      </c>
      <c r="B83" s="4" t="s">
        <v>52</v>
      </c>
      <c r="C83" s="5">
        <v>14</v>
      </c>
      <c r="D83" s="5" t="s">
        <v>108</v>
      </c>
      <c r="E83" s="5" t="s">
        <v>143</v>
      </c>
      <c r="F83" s="6">
        <v>0</v>
      </c>
      <c r="G83" t="str">
        <f>VLOOKUP(InputData[[#This Row],[PRODUCT ID]],'Master Data'!A:F,2,0)</f>
        <v>Product22</v>
      </c>
      <c r="H83" t="str">
        <f>VLOOKUP(InputData[[#This Row],[PRODUCT ID]],'Master Data'!A:F,3,0)</f>
        <v>Category03</v>
      </c>
      <c r="I83" t="str">
        <f>VLOOKUP(InputData[[#This Row],[PRODUCT ID]],'Master Data'!A:F,4,0)</f>
        <v>Ft</v>
      </c>
      <c r="J83" s="15">
        <f>VLOOKUP(InputData[[#This Row],[PRODUCT ID]],'Master Data'!A:F,5,0)</f>
        <v>121</v>
      </c>
      <c r="K83" s="15">
        <f>VLOOKUP(InputData[[#This Row],[PRODUCT ID]],'Master Data'!A:F,6,0)</f>
        <v>141.57</v>
      </c>
      <c r="L83" s="15">
        <f>InputData[[#This Row],[BUYING PRIZE]]*InputData[[#This Row],[QUANTITY]]</f>
        <v>1694</v>
      </c>
      <c r="M83" s="15">
        <f>InputData[[#This Row],[SELLING PRICE]]*InputData[[#This Row],[QUANTITY]]*(1-InputData[[#This Row],[DISCOUNT %]])</f>
        <v>1981.98</v>
      </c>
      <c r="N83" s="11">
        <f>DAY(InputData[[#This Row],[DATE]])</f>
        <v>10</v>
      </c>
      <c r="O83" s="11" t="str">
        <f>TEXT(InputData[[#This Row],[DATE]],"MMMM")</f>
        <v>April</v>
      </c>
      <c r="P83" s="11">
        <f>YEAR(InputData[[#This Row],[DATE]])</f>
        <v>2021</v>
      </c>
    </row>
    <row r="84" spans="1:16" x14ac:dyDescent="0.35">
      <c r="A84" s="3">
        <v>44298</v>
      </c>
      <c r="B84" s="4" t="s">
        <v>83</v>
      </c>
      <c r="C84" s="5">
        <v>3</v>
      </c>
      <c r="D84" s="5" t="s">
        <v>108</v>
      </c>
      <c r="E84" s="5" t="s">
        <v>107</v>
      </c>
      <c r="F84" s="6">
        <v>0</v>
      </c>
      <c r="G84" t="str">
        <f>VLOOKUP(InputData[[#This Row],[PRODUCT ID]],'Master Data'!A:F,2,0)</f>
        <v>Product37</v>
      </c>
      <c r="H84" t="str">
        <f>VLOOKUP(InputData[[#This Row],[PRODUCT ID]],'Master Data'!A:F,3,0)</f>
        <v>Category05</v>
      </c>
      <c r="I84" t="str">
        <f>VLOOKUP(InputData[[#This Row],[PRODUCT ID]],'Master Data'!A:F,4,0)</f>
        <v>Kg</v>
      </c>
      <c r="J84" s="15">
        <f>VLOOKUP(InputData[[#This Row],[PRODUCT ID]],'Master Data'!A:F,5,0)</f>
        <v>67</v>
      </c>
      <c r="K84" s="15">
        <f>VLOOKUP(InputData[[#This Row],[PRODUCT ID]],'Master Data'!A:F,6,0)</f>
        <v>85.76</v>
      </c>
      <c r="L84" s="15">
        <f>InputData[[#This Row],[BUYING PRIZE]]*InputData[[#This Row],[QUANTITY]]</f>
        <v>201</v>
      </c>
      <c r="M84" s="15">
        <f>InputData[[#This Row],[SELLING PRICE]]*InputData[[#This Row],[QUANTITY]]*(1-InputData[[#This Row],[DISCOUNT %]])</f>
        <v>257.28000000000003</v>
      </c>
      <c r="N84" s="11">
        <f>DAY(InputData[[#This Row],[DATE]])</f>
        <v>12</v>
      </c>
      <c r="O84" s="11" t="str">
        <f>TEXT(InputData[[#This Row],[DATE]],"MMMM")</f>
        <v>April</v>
      </c>
      <c r="P84" s="11">
        <f>YEAR(InputData[[#This Row],[DATE]])</f>
        <v>2021</v>
      </c>
    </row>
    <row r="85" spans="1:16" x14ac:dyDescent="0.35">
      <c r="A85" s="3">
        <v>44298</v>
      </c>
      <c r="B85" s="4" t="s">
        <v>67</v>
      </c>
      <c r="C85" s="5">
        <v>4</v>
      </c>
      <c r="D85" s="5" t="s">
        <v>108</v>
      </c>
      <c r="E85" s="5" t="s">
        <v>143</v>
      </c>
      <c r="F85" s="6">
        <v>0</v>
      </c>
      <c r="G85" t="str">
        <f>VLOOKUP(InputData[[#This Row],[PRODUCT ID]],'Master Data'!A:F,2,0)</f>
        <v>Product29</v>
      </c>
      <c r="H85" t="str">
        <f>VLOOKUP(InputData[[#This Row],[PRODUCT ID]],'Master Data'!A:F,3,0)</f>
        <v>Category04</v>
      </c>
      <c r="I85" t="str">
        <f>VLOOKUP(InputData[[#This Row],[PRODUCT ID]],'Master Data'!A:F,4,0)</f>
        <v>Lt</v>
      </c>
      <c r="J85" s="15">
        <f>VLOOKUP(InputData[[#This Row],[PRODUCT ID]],'Master Data'!A:F,5,0)</f>
        <v>47</v>
      </c>
      <c r="K85" s="15">
        <f>VLOOKUP(InputData[[#This Row],[PRODUCT ID]],'Master Data'!A:F,6,0)</f>
        <v>53.11</v>
      </c>
      <c r="L85" s="15">
        <f>InputData[[#This Row],[BUYING PRIZE]]*InputData[[#This Row],[QUANTITY]]</f>
        <v>188</v>
      </c>
      <c r="M85" s="15">
        <f>InputData[[#This Row],[SELLING PRICE]]*InputData[[#This Row],[QUANTITY]]*(1-InputData[[#This Row],[DISCOUNT %]])</f>
        <v>212.44</v>
      </c>
      <c r="N85" s="11">
        <f>DAY(InputData[[#This Row],[DATE]])</f>
        <v>12</v>
      </c>
      <c r="O85" s="11" t="str">
        <f>TEXT(InputData[[#This Row],[DATE]],"MMMM")</f>
        <v>April</v>
      </c>
      <c r="P85" s="11">
        <f>YEAR(InputData[[#This Row],[DATE]])</f>
        <v>2021</v>
      </c>
    </row>
    <row r="86" spans="1:16" x14ac:dyDescent="0.35">
      <c r="A86" s="3">
        <v>44298</v>
      </c>
      <c r="B86" s="4" t="s">
        <v>63</v>
      </c>
      <c r="C86" s="5">
        <v>9</v>
      </c>
      <c r="D86" s="5" t="s">
        <v>108</v>
      </c>
      <c r="E86" s="5" t="s">
        <v>143</v>
      </c>
      <c r="F86" s="6">
        <v>0</v>
      </c>
      <c r="G86" t="str">
        <f>VLOOKUP(InputData[[#This Row],[PRODUCT ID]],'Master Data'!A:F,2,0)</f>
        <v>Product27</v>
      </c>
      <c r="H86" t="str">
        <f>VLOOKUP(InputData[[#This Row],[PRODUCT ID]],'Master Data'!A:F,3,0)</f>
        <v>Category04</v>
      </c>
      <c r="I86" t="str">
        <f>VLOOKUP(InputData[[#This Row],[PRODUCT ID]],'Master Data'!A:F,4,0)</f>
        <v>Lt</v>
      </c>
      <c r="J86" s="15">
        <f>VLOOKUP(InputData[[#This Row],[PRODUCT ID]],'Master Data'!A:F,5,0)</f>
        <v>48</v>
      </c>
      <c r="K86" s="15">
        <f>VLOOKUP(InputData[[#This Row],[PRODUCT ID]],'Master Data'!A:F,6,0)</f>
        <v>57.120000000000005</v>
      </c>
      <c r="L86" s="15">
        <f>InputData[[#This Row],[BUYING PRIZE]]*InputData[[#This Row],[QUANTITY]]</f>
        <v>432</v>
      </c>
      <c r="M86" s="15">
        <f>InputData[[#This Row],[SELLING PRICE]]*InputData[[#This Row],[QUANTITY]]*(1-InputData[[#This Row],[DISCOUNT %]])</f>
        <v>514.08000000000004</v>
      </c>
      <c r="N86" s="11">
        <f>DAY(InputData[[#This Row],[DATE]])</f>
        <v>12</v>
      </c>
      <c r="O86" s="11" t="str">
        <f>TEXT(InputData[[#This Row],[DATE]],"MMMM")</f>
        <v>April</v>
      </c>
      <c r="P86" s="11">
        <f>YEAR(InputData[[#This Row],[DATE]])</f>
        <v>2021</v>
      </c>
    </row>
    <row r="87" spans="1:16" x14ac:dyDescent="0.35">
      <c r="A87" s="3">
        <v>44298</v>
      </c>
      <c r="B87" s="4" t="s">
        <v>75</v>
      </c>
      <c r="C87" s="5">
        <v>13</v>
      </c>
      <c r="D87" s="5" t="s">
        <v>108</v>
      </c>
      <c r="E87" s="5" t="s">
        <v>107</v>
      </c>
      <c r="F87" s="6">
        <v>0</v>
      </c>
      <c r="G87" t="str">
        <f>VLOOKUP(InputData[[#This Row],[PRODUCT ID]],'Master Data'!A:F,2,0)</f>
        <v>Product33</v>
      </c>
      <c r="H87" t="str">
        <f>VLOOKUP(InputData[[#This Row],[PRODUCT ID]],'Master Data'!A:F,3,0)</f>
        <v>Category04</v>
      </c>
      <c r="I87" t="str">
        <f>VLOOKUP(InputData[[#This Row],[PRODUCT ID]],'Master Data'!A:F,4,0)</f>
        <v>Kg</v>
      </c>
      <c r="J87" s="15">
        <f>VLOOKUP(InputData[[#This Row],[PRODUCT ID]],'Master Data'!A:F,5,0)</f>
        <v>95</v>
      </c>
      <c r="K87" s="15">
        <f>VLOOKUP(InputData[[#This Row],[PRODUCT ID]],'Master Data'!A:F,6,0)</f>
        <v>119.7</v>
      </c>
      <c r="L87" s="15">
        <f>InputData[[#This Row],[BUYING PRIZE]]*InputData[[#This Row],[QUANTITY]]</f>
        <v>1235</v>
      </c>
      <c r="M87" s="15">
        <f>InputData[[#This Row],[SELLING PRICE]]*InputData[[#This Row],[QUANTITY]]*(1-InputData[[#This Row],[DISCOUNT %]])</f>
        <v>1556.1000000000001</v>
      </c>
      <c r="N87" s="11">
        <f>DAY(InputData[[#This Row],[DATE]])</f>
        <v>12</v>
      </c>
      <c r="O87" s="11" t="str">
        <f>TEXT(InputData[[#This Row],[DATE]],"MMMM")</f>
        <v>April</v>
      </c>
      <c r="P87" s="11">
        <f>YEAR(InputData[[#This Row],[DATE]])</f>
        <v>2021</v>
      </c>
    </row>
    <row r="88" spans="1:16" x14ac:dyDescent="0.35">
      <c r="A88" s="3">
        <v>44301</v>
      </c>
      <c r="B88" s="4" t="s">
        <v>41</v>
      </c>
      <c r="C88" s="5">
        <v>3</v>
      </c>
      <c r="D88" s="5" t="s">
        <v>108</v>
      </c>
      <c r="E88" s="5" t="s">
        <v>143</v>
      </c>
      <c r="F88" s="6">
        <v>0</v>
      </c>
      <c r="G88" t="str">
        <f>VLOOKUP(InputData[[#This Row],[PRODUCT ID]],'Master Data'!A:F,2,0)</f>
        <v>Product17</v>
      </c>
      <c r="H88" t="str">
        <f>VLOOKUP(InputData[[#This Row],[PRODUCT ID]],'Master Data'!A:F,3,0)</f>
        <v>Category02</v>
      </c>
      <c r="I88" t="str">
        <f>VLOOKUP(InputData[[#This Row],[PRODUCT ID]],'Master Data'!A:F,4,0)</f>
        <v>Ft</v>
      </c>
      <c r="J88" s="15">
        <f>VLOOKUP(InputData[[#This Row],[PRODUCT ID]],'Master Data'!A:F,5,0)</f>
        <v>134</v>
      </c>
      <c r="K88" s="15">
        <f>VLOOKUP(InputData[[#This Row],[PRODUCT ID]],'Master Data'!A:F,6,0)</f>
        <v>156.78</v>
      </c>
      <c r="L88" s="15">
        <f>InputData[[#This Row],[BUYING PRIZE]]*InputData[[#This Row],[QUANTITY]]</f>
        <v>402</v>
      </c>
      <c r="M88" s="15">
        <f>InputData[[#This Row],[SELLING PRICE]]*InputData[[#This Row],[QUANTITY]]*(1-InputData[[#This Row],[DISCOUNT %]])</f>
        <v>470.34000000000003</v>
      </c>
      <c r="N88" s="11">
        <f>DAY(InputData[[#This Row],[DATE]])</f>
        <v>15</v>
      </c>
      <c r="O88" s="11" t="str">
        <f>TEXT(InputData[[#This Row],[DATE]],"MMMM")</f>
        <v>April</v>
      </c>
      <c r="P88" s="11">
        <f>YEAR(InputData[[#This Row],[DATE]])</f>
        <v>2021</v>
      </c>
    </row>
    <row r="89" spans="1:16" x14ac:dyDescent="0.35">
      <c r="A89" s="3">
        <v>44302</v>
      </c>
      <c r="B89" s="4" t="s">
        <v>43</v>
      </c>
      <c r="C89" s="5">
        <v>15</v>
      </c>
      <c r="D89" s="5" t="s">
        <v>108</v>
      </c>
      <c r="E89" s="5" t="s">
        <v>107</v>
      </c>
      <c r="F89" s="6">
        <v>0</v>
      </c>
      <c r="G89" t="str">
        <f>VLOOKUP(InputData[[#This Row],[PRODUCT ID]],'Master Data'!A:F,2,0)</f>
        <v>Product18</v>
      </c>
      <c r="H89" t="str">
        <f>VLOOKUP(InputData[[#This Row],[PRODUCT ID]],'Master Data'!A:F,3,0)</f>
        <v>Category02</v>
      </c>
      <c r="I89" t="str">
        <f>VLOOKUP(InputData[[#This Row],[PRODUCT ID]],'Master Data'!A:F,4,0)</f>
        <v>No.</v>
      </c>
      <c r="J89" s="15">
        <f>VLOOKUP(InputData[[#This Row],[PRODUCT ID]],'Master Data'!A:F,5,0)</f>
        <v>37</v>
      </c>
      <c r="K89" s="15">
        <f>VLOOKUP(InputData[[#This Row],[PRODUCT ID]],'Master Data'!A:F,6,0)</f>
        <v>49.21</v>
      </c>
      <c r="L89" s="15">
        <f>InputData[[#This Row],[BUYING PRIZE]]*InputData[[#This Row],[QUANTITY]]</f>
        <v>555</v>
      </c>
      <c r="M89" s="15">
        <f>InputData[[#This Row],[SELLING PRICE]]*InputData[[#This Row],[QUANTITY]]*(1-InputData[[#This Row],[DISCOUNT %]])</f>
        <v>738.15</v>
      </c>
      <c r="N89" s="11">
        <f>DAY(InputData[[#This Row],[DATE]])</f>
        <v>16</v>
      </c>
      <c r="O89" s="11" t="str">
        <f>TEXT(InputData[[#This Row],[DATE]],"MMMM")</f>
        <v>April</v>
      </c>
      <c r="P89" s="11">
        <f>YEAR(InputData[[#This Row],[DATE]])</f>
        <v>2021</v>
      </c>
    </row>
    <row r="90" spans="1:16" x14ac:dyDescent="0.35">
      <c r="A90" s="3">
        <v>44304</v>
      </c>
      <c r="B90" s="4" t="s">
        <v>86</v>
      </c>
      <c r="C90" s="5">
        <v>9</v>
      </c>
      <c r="D90" s="5" t="s">
        <v>105</v>
      </c>
      <c r="E90" s="5" t="s">
        <v>143</v>
      </c>
      <c r="F90" s="6">
        <v>0</v>
      </c>
      <c r="G90" t="str">
        <f>VLOOKUP(InputData[[#This Row],[PRODUCT ID]],'Master Data'!A:F,2,0)</f>
        <v>Product38</v>
      </c>
      <c r="H90" t="str">
        <f>VLOOKUP(InputData[[#This Row],[PRODUCT ID]],'Master Data'!A:F,3,0)</f>
        <v>Category05</v>
      </c>
      <c r="I90" t="str">
        <f>VLOOKUP(InputData[[#This Row],[PRODUCT ID]],'Master Data'!A:F,4,0)</f>
        <v>Kg</v>
      </c>
      <c r="J90" s="15">
        <f>VLOOKUP(InputData[[#This Row],[PRODUCT ID]],'Master Data'!A:F,5,0)</f>
        <v>72</v>
      </c>
      <c r="K90" s="15">
        <f>VLOOKUP(InputData[[#This Row],[PRODUCT ID]],'Master Data'!A:F,6,0)</f>
        <v>79.92</v>
      </c>
      <c r="L90" s="15">
        <f>InputData[[#This Row],[BUYING PRIZE]]*InputData[[#This Row],[QUANTITY]]</f>
        <v>648</v>
      </c>
      <c r="M90" s="15">
        <f>InputData[[#This Row],[SELLING PRICE]]*InputData[[#This Row],[QUANTITY]]*(1-InputData[[#This Row],[DISCOUNT %]])</f>
        <v>719.28</v>
      </c>
      <c r="N90" s="11">
        <f>DAY(InputData[[#This Row],[DATE]])</f>
        <v>18</v>
      </c>
      <c r="O90" s="11" t="str">
        <f>TEXT(InputData[[#This Row],[DATE]],"MMMM")</f>
        <v>April</v>
      </c>
      <c r="P90" s="11">
        <f>YEAR(InputData[[#This Row],[DATE]])</f>
        <v>2021</v>
      </c>
    </row>
    <row r="91" spans="1:16" x14ac:dyDescent="0.35">
      <c r="A91" s="3">
        <v>44304</v>
      </c>
      <c r="B91" s="4" t="s">
        <v>45</v>
      </c>
      <c r="C91" s="5">
        <v>13</v>
      </c>
      <c r="D91" s="5" t="s">
        <v>108</v>
      </c>
      <c r="E91" s="5" t="s">
        <v>107</v>
      </c>
      <c r="F91" s="6">
        <v>0</v>
      </c>
      <c r="G91" t="str">
        <f>VLOOKUP(InputData[[#This Row],[PRODUCT ID]],'Master Data'!A:F,2,0)</f>
        <v>Product19</v>
      </c>
      <c r="H91" t="str">
        <f>VLOOKUP(InputData[[#This Row],[PRODUCT ID]],'Master Data'!A:F,3,0)</f>
        <v>Category02</v>
      </c>
      <c r="I91" t="str">
        <f>VLOOKUP(InputData[[#This Row],[PRODUCT ID]],'Master Data'!A:F,4,0)</f>
        <v>Ft</v>
      </c>
      <c r="J91" s="15">
        <f>VLOOKUP(InputData[[#This Row],[PRODUCT ID]],'Master Data'!A:F,5,0)</f>
        <v>150</v>
      </c>
      <c r="K91" s="15">
        <f>VLOOKUP(InputData[[#This Row],[PRODUCT ID]],'Master Data'!A:F,6,0)</f>
        <v>210</v>
      </c>
      <c r="L91" s="15">
        <f>InputData[[#This Row],[BUYING PRIZE]]*InputData[[#This Row],[QUANTITY]]</f>
        <v>1950</v>
      </c>
      <c r="M91" s="15">
        <f>InputData[[#This Row],[SELLING PRICE]]*InputData[[#This Row],[QUANTITY]]*(1-InputData[[#This Row],[DISCOUNT %]])</f>
        <v>2730</v>
      </c>
      <c r="N91" s="11">
        <f>DAY(InputData[[#This Row],[DATE]])</f>
        <v>18</v>
      </c>
      <c r="O91" s="11" t="str">
        <f>TEXT(InputData[[#This Row],[DATE]],"MMMM")</f>
        <v>April</v>
      </c>
      <c r="P91" s="11">
        <f>YEAR(InputData[[#This Row],[DATE]])</f>
        <v>2021</v>
      </c>
    </row>
    <row r="92" spans="1:16" x14ac:dyDescent="0.35">
      <c r="A92" s="3">
        <v>44309</v>
      </c>
      <c r="B92" s="4" t="s">
        <v>94</v>
      </c>
      <c r="C92" s="5">
        <v>6</v>
      </c>
      <c r="D92" s="5" t="s">
        <v>108</v>
      </c>
      <c r="E92" s="5" t="s">
        <v>143</v>
      </c>
      <c r="F92" s="6">
        <v>0</v>
      </c>
      <c r="G92" t="str">
        <f>VLOOKUP(InputData[[#This Row],[PRODUCT ID]],'Master Data'!A:F,2,0)</f>
        <v>Product42</v>
      </c>
      <c r="H92" t="str">
        <f>VLOOKUP(InputData[[#This Row],[PRODUCT ID]],'Master Data'!A:F,3,0)</f>
        <v>Category05</v>
      </c>
      <c r="I92" t="str">
        <f>VLOOKUP(InputData[[#This Row],[PRODUCT ID]],'Master Data'!A:F,4,0)</f>
        <v>Ft</v>
      </c>
      <c r="J92" s="15">
        <f>VLOOKUP(InputData[[#This Row],[PRODUCT ID]],'Master Data'!A:F,5,0)</f>
        <v>120</v>
      </c>
      <c r="K92" s="15">
        <f>VLOOKUP(InputData[[#This Row],[PRODUCT ID]],'Master Data'!A:F,6,0)</f>
        <v>162</v>
      </c>
      <c r="L92" s="15">
        <f>InputData[[#This Row],[BUYING PRIZE]]*InputData[[#This Row],[QUANTITY]]</f>
        <v>720</v>
      </c>
      <c r="M92" s="15">
        <f>InputData[[#This Row],[SELLING PRICE]]*InputData[[#This Row],[QUANTITY]]*(1-InputData[[#This Row],[DISCOUNT %]])</f>
        <v>972</v>
      </c>
      <c r="N92" s="11">
        <f>DAY(InputData[[#This Row],[DATE]])</f>
        <v>23</v>
      </c>
      <c r="O92" s="11" t="str">
        <f>TEXT(InputData[[#This Row],[DATE]],"MMMM")</f>
        <v>April</v>
      </c>
      <c r="P92" s="11">
        <f>YEAR(InputData[[#This Row],[DATE]])</f>
        <v>2021</v>
      </c>
    </row>
    <row r="93" spans="1:16" x14ac:dyDescent="0.35">
      <c r="A93" s="3">
        <v>44309</v>
      </c>
      <c r="B93" s="4" t="s">
        <v>65</v>
      </c>
      <c r="C93" s="5">
        <v>10</v>
      </c>
      <c r="D93" s="5" t="s">
        <v>108</v>
      </c>
      <c r="E93" s="5" t="s">
        <v>143</v>
      </c>
      <c r="F93" s="6">
        <v>0</v>
      </c>
      <c r="G93" t="str">
        <f>VLOOKUP(InputData[[#This Row],[PRODUCT ID]],'Master Data'!A:F,2,0)</f>
        <v>Product28</v>
      </c>
      <c r="H93" t="str">
        <f>VLOOKUP(InputData[[#This Row],[PRODUCT ID]],'Master Data'!A:F,3,0)</f>
        <v>Category04</v>
      </c>
      <c r="I93" t="str">
        <f>VLOOKUP(InputData[[#This Row],[PRODUCT ID]],'Master Data'!A:F,4,0)</f>
        <v>No.</v>
      </c>
      <c r="J93" s="15">
        <f>VLOOKUP(InputData[[#This Row],[PRODUCT ID]],'Master Data'!A:F,5,0)</f>
        <v>37</v>
      </c>
      <c r="K93" s="15">
        <f>VLOOKUP(InputData[[#This Row],[PRODUCT ID]],'Master Data'!A:F,6,0)</f>
        <v>41.81</v>
      </c>
      <c r="L93" s="15">
        <f>InputData[[#This Row],[BUYING PRIZE]]*InputData[[#This Row],[QUANTITY]]</f>
        <v>370</v>
      </c>
      <c r="M93" s="15">
        <f>InputData[[#This Row],[SELLING PRICE]]*InputData[[#This Row],[QUANTITY]]*(1-InputData[[#This Row],[DISCOUNT %]])</f>
        <v>418.1</v>
      </c>
      <c r="N93" s="11">
        <f>DAY(InputData[[#This Row],[DATE]])</f>
        <v>23</v>
      </c>
      <c r="O93" s="11" t="str">
        <f>TEXT(InputData[[#This Row],[DATE]],"MMMM")</f>
        <v>April</v>
      </c>
      <c r="P93" s="11">
        <f>YEAR(InputData[[#This Row],[DATE]])</f>
        <v>2021</v>
      </c>
    </row>
    <row r="94" spans="1:16" x14ac:dyDescent="0.35">
      <c r="A94" s="3">
        <v>44310</v>
      </c>
      <c r="B94" s="4" t="s">
        <v>69</v>
      </c>
      <c r="C94" s="5">
        <v>2</v>
      </c>
      <c r="D94" s="5" t="s">
        <v>106</v>
      </c>
      <c r="E94" s="5" t="s">
        <v>143</v>
      </c>
      <c r="F94" s="6">
        <v>0</v>
      </c>
      <c r="G94" t="str">
        <f>VLOOKUP(InputData[[#This Row],[PRODUCT ID]],'Master Data'!A:F,2,0)</f>
        <v>Product30</v>
      </c>
      <c r="H94" t="str">
        <f>VLOOKUP(InputData[[#This Row],[PRODUCT ID]],'Master Data'!A:F,3,0)</f>
        <v>Category04</v>
      </c>
      <c r="I94" t="str">
        <f>VLOOKUP(InputData[[#This Row],[PRODUCT ID]],'Master Data'!A:F,4,0)</f>
        <v>Ft</v>
      </c>
      <c r="J94" s="15">
        <f>VLOOKUP(InputData[[#This Row],[PRODUCT ID]],'Master Data'!A:F,5,0)</f>
        <v>148</v>
      </c>
      <c r="K94" s="15">
        <f>VLOOKUP(InputData[[#This Row],[PRODUCT ID]],'Master Data'!A:F,6,0)</f>
        <v>201.28</v>
      </c>
      <c r="L94" s="15">
        <f>InputData[[#This Row],[BUYING PRIZE]]*InputData[[#This Row],[QUANTITY]]</f>
        <v>296</v>
      </c>
      <c r="M94" s="15">
        <f>InputData[[#This Row],[SELLING PRICE]]*InputData[[#This Row],[QUANTITY]]*(1-InputData[[#This Row],[DISCOUNT %]])</f>
        <v>402.56</v>
      </c>
      <c r="N94" s="11">
        <f>DAY(InputData[[#This Row],[DATE]])</f>
        <v>24</v>
      </c>
      <c r="O94" s="11" t="str">
        <f>TEXT(InputData[[#This Row],[DATE]],"MMMM")</f>
        <v>April</v>
      </c>
      <c r="P94" s="11">
        <f>YEAR(InputData[[#This Row],[DATE]])</f>
        <v>2021</v>
      </c>
    </row>
    <row r="95" spans="1:16" x14ac:dyDescent="0.35">
      <c r="A95" s="3">
        <v>44312</v>
      </c>
      <c r="B95" s="4" t="s">
        <v>83</v>
      </c>
      <c r="C95" s="5">
        <v>3</v>
      </c>
      <c r="D95" s="5" t="s">
        <v>108</v>
      </c>
      <c r="E95" s="5" t="s">
        <v>143</v>
      </c>
      <c r="F95" s="6">
        <v>0</v>
      </c>
      <c r="G95" t="str">
        <f>VLOOKUP(InputData[[#This Row],[PRODUCT ID]],'Master Data'!A:F,2,0)</f>
        <v>Product37</v>
      </c>
      <c r="H95" t="str">
        <f>VLOOKUP(InputData[[#This Row],[PRODUCT ID]],'Master Data'!A:F,3,0)</f>
        <v>Category05</v>
      </c>
      <c r="I95" t="str">
        <f>VLOOKUP(InputData[[#This Row],[PRODUCT ID]],'Master Data'!A:F,4,0)</f>
        <v>Kg</v>
      </c>
      <c r="J95" s="15">
        <f>VLOOKUP(InputData[[#This Row],[PRODUCT ID]],'Master Data'!A:F,5,0)</f>
        <v>67</v>
      </c>
      <c r="K95" s="15">
        <f>VLOOKUP(InputData[[#This Row],[PRODUCT ID]],'Master Data'!A:F,6,0)</f>
        <v>85.76</v>
      </c>
      <c r="L95" s="15">
        <f>InputData[[#This Row],[BUYING PRIZE]]*InputData[[#This Row],[QUANTITY]]</f>
        <v>201</v>
      </c>
      <c r="M95" s="15">
        <f>InputData[[#This Row],[SELLING PRICE]]*InputData[[#This Row],[QUANTITY]]*(1-InputData[[#This Row],[DISCOUNT %]])</f>
        <v>257.28000000000003</v>
      </c>
      <c r="N95" s="11">
        <f>DAY(InputData[[#This Row],[DATE]])</f>
        <v>26</v>
      </c>
      <c r="O95" s="11" t="str">
        <f>TEXT(InputData[[#This Row],[DATE]],"MMMM")</f>
        <v>April</v>
      </c>
      <c r="P95" s="11">
        <f>YEAR(InputData[[#This Row],[DATE]])</f>
        <v>2021</v>
      </c>
    </row>
    <row r="96" spans="1:16" x14ac:dyDescent="0.35">
      <c r="A96" s="3">
        <v>44315</v>
      </c>
      <c r="B96" s="4" t="s">
        <v>69</v>
      </c>
      <c r="C96" s="5">
        <v>7</v>
      </c>
      <c r="D96" s="5" t="s">
        <v>108</v>
      </c>
      <c r="E96" s="5" t="s">
        <v>143</v>
      </c>
      <c r="F96" s="6">
        <v>0</v>
      </c>
      <c r="G96" t="str">
        <f>VLOOKUP(InputData[[#This Row],[PRODUCT ID]],'Master Data'!A:F,2,0)</f>
        <v>Product30</v>
      </c>
      <c r="H96" t="str">
        <f>VLOOKUP(InputData[[#This Row],[PRODUCT ID]],'Master Data'!A:F,3,0)</f>
        <v>Category04</v>
      </c>
      <c r="I96" t="str">
        <f>VLOOKUP(InputData[[#This Row],[PRODUCT ID]],'Master Data'!A:F,4,0)</f>
        <v>Ft</v>
      </c>
      <c r="J96" s="15">
        <f>VLOOKUP(InputData[[#This Row],[PRODUCT ID]],'Master Data'!A:F,5,0)</f>
        <v>148</v>
      </c>
      <c r="K96" s="15">
        <f>VLOOKUP(InputData[[#This Row],[PRODUCT ID]],'Master Data'!A:F,6,0)</f>
        <v>201.28</v>
      </c>
      <c r="L96" s="15">
        <f>InputData[[#This Row],[BUYING PRIZE]]*InputData[[#This Row],[QUANTITY]]</f>
        <v>1036</v>
      </c>
      <c r="M96" s="15">
        <f>InputData[[#This Row],[SELLING PRICE]]*InputData[[#This Row],[QUANTITY]]*(1-InputData[[#This Row],[DISCOUNT %]])</f>
        <v>1408.96</v>
      </c>
      <c r="N96" s="11">
        <f>DAY(InputData[[#This Row],[DATE]])</f>
        <v>29</v>
      </c>
      <c r="O96" s="11" t="str">
        <f>TEXT(InputData[[#This Row],[DATE]],"MMMM")</f>
        <v>April</v>
      </c>
      <c r="P96" s="11">
        <f>YEAR(InputData[[#This Row],[DATE]])</f>
        <v>2021</v>
      </c>
    </row>
    <row r="97" spans="1:16" x14ac:dyDescent="0.35">
      <c r="A97" s="3">
        <v>44316</v>
      </c>
      <c r="B97" s="4" t="s">
        <v>67</v>
      </c>
      <c r="C97" s="5">
        <v>1</v>
      </c>
      <c r="D97" s="5" t="s">
        <v>108</v>
      </c>
      <c r="E97" s="5" t="s">
        <v>143</v>
      </c>
      <c r="F97" s="6">
        <v>0</v>
      </c>
      <c r="G97" t="str">
        <f>VLOOKUP(InputData[[#This Row],[PRODUCT ID]],'Master Data'!A:F,2,0)</f>
        <v>Product29</v>
      </c>
      <c r="H97" t="str">
        <f>VLOOKUP(InputData[[#This Row],[PRODUCT ID]],'Master Data'!A:F,3,0)</f>
        <v>Category04</v>
      </c>
      <c r="I97" t="str">
        <f>VLOOKUP(InputData[[#This Row],[PRODUCT ID]],'Master Data'!A:F,4,0)</f>
        <v>Lt</v>
      </c>
      <c r="J97" s="15">
        <f>VLOOKUP(InputData[[#This Row],[PRODUCT ID]],'Master Data'!A:F,5,0)</f>
        <v>47</v>
      </c>
      <c r="K97" s="15">
        <f>VLOOKUP(InputData[[#This Row],[PRODUCT ID]],'Master Data'!A:F,6,0)</f>
        <v>53.11</v>
      </c>
      <c r="L97" s="15">
        <f>InputData[[#This Row],[BUYING PRIZE]]*InputData[[#This Row],[QUANTITY]]</f>
        <v>47</v>
      </c>
      <c r="M97" s="15">
        <f>InputData[[#This Row],[SELLING PRICE]]*InputData[[#This Row],[QUANTITY]]*(1-InputData[[#This Row],[DISCOUNT %]])</f>
        <v>53.11</v>
      </c>
      <c r="N97" s="11">
        <f>DAY(InputData[[#This Row],[DATE]])</f>
        <v>30</v>
      </c>
      <c r="O97" s="11" t="str">
        <f>TEXT(InputData[[#This Row],[DATE]],"MMMM")</f>
        <v>April</v>
      </c>
      <c r="P97" s="11">
        <f>YEAR(InputData[[#This Row],[DATE]])</f>
        <v>2021</v>
      </c>
    </row>
    <row r="98" spans="1:16" x14ac:dyDescent="0.35">
      <c r="A98" s="3">
        <v>44317</v>
      </c>
      <c r="B98" s="4" t="s">
        <v>43</v>
      </c>
      <c r="C98" s="5">
        <v>3</v>
      </c>
      <c r="D98" s="5" t="s">
        <v>106</v>
      </c>
      <c r="E98" s="5" t="s">
        <v>107</v>
      </c>
      <c r="F98" s="6">
        <v>0</v>
      </c>
      <c r="G98" t="str">
        <f>VLOOKUP(InputData[[#This Row],[PRODUCT ID]],'Master Data'!A:F,2,0)</f>
        <v>Product18</v>
      </c>
      <c r="H98" t="str">
        <f>VLOOKUP(InputData[[#This Row],[PRODUCT ID]],'Master Data'!A:F,3,0)</f>
        <v>Category02</v>
      </c>
      <c r="I98" t="str">
        <f>VLOOKUP(InputData[[#This Row],[PRODUCT ID]],'Master Data'!A:F,4,0)</f>
        <v>No.</v>
      </c>
      <c r="J98" s="15">
        <f>VLOOKUP(InputData[[#This Row],[PRODUCT ID]],'Master Data'!A:F,5,0)</f>
        <v>37</v>
      </c>
      <c r="K98" s="15">
        <f>VLOOKUP(InputData[[#This Row],[PRODUCT ID]],'Master Data'!A:F,6,0)</f>
        <v>49.21</v>
      </c>
      <c r="L98" s="15">
        <f>InputData[[#This Row],[BUYING PRIZE]]*InputData[[#This Row],[QUANTITY]]</f>
        <v>111</v>
      </c>
      <c r="M98" s="15">
        <f>InputData[[#This Row],[SELLING PRICE]]*InputData[[#This Row],[QUANTITY]]*(1-InputData[[#This Row],[DISCOUNT %]])</f>
        <v>147.63</v>
      </c>
      <c r="N98" s="11">
        <f>DAY(InputData[[#This Row],[DATE]])</f>
        <v>1</v>
      </c>
      <c r="O98" s="11" t="str">
        <f>TEXT(InputData[[#This Row],[DATE]],"MMMM")</f>
        <v>May</v>
      </c>
      <c r="P98" s="11">
        <f>YEAR(InputData[[#This Row],[DATE]])</f>
        <v>2021</v>
      </c>
    </row>
    <row r="99" spans="1:16" x14ac:dyDescent="0.35">
      <c r="A99" s="3">
        <v>44317</v>
      </c>
      <c r="B99" s="4" t="s">
        <v>94</v>
      </c>
      <c r="C99" s="5">
        <v>1</v>
      </c>
      <c r="D99" s="5" t="s">
        <v>106</v>
      </c>
      <c r="E99" s="5" t="s">
        <v>107</v>
      </c>
      <c r="F99" s="6">
        <v>0</v>
      </c>
      <c r="G99" t="str">
        <f>VLOOKUP(InputData[[#This Row],[PRODUCT ID]],'Master Data'!A:F,2,0)</f>
        <v>Product42</v>
      </c>
      <c r="H99" t="str">
        <f>VLOOKUP(InputData[[#This Row],[PRODUCT ID]],'Master Data'!A:F,3,0)</f>
        <v>Category05</v>
      </c>
      <c r="I99" t="str">
        <f>VLOOKUP(InputData[[#This Row],[PRODUCT ID]],'Master Data'!A:F,4,0)</f>
        <v>Ft</v>
      </c>
      <c r="J99" s="15">
        <f>VLOOKUP(InputData[[#This Row],[PRODUCT ID]],'Master Data'!A:F,5,0)</f>
        <v>120</v>
      </c>
      <c r="K99" s="15">
        <f>VLOOKUP(InputData[[#This Row],[PRODUCT ID]],'Master Data'!A:F,6,0)</f>
        <v>162</v>
      </c>
      <c r="L99" s="15">
        <f>InputData[[#This Row],[BUYING PRIZE]]*InputData[[#This Row],[QUANTITY]]</f>
        <v>120</v>
      </c>
      <c r="M99" s="15">
        <f>InputData[[#This Row],[SELLING PRICE]]*InputData[[#This Row],[QUANTITY]]*(1-InputData[[#This Row],[DISCOUNT %]])</f>
        <v>162</v>
      </c>
      <c r="N99" s="11">
        <f>DAY(InputData[[#This Row],[DATE]])</f>
        <v>1</v>
      </c>
      <c r="O99" s="11" t="str">
        <f>TEXT(InputData[[#This Row],[DATE]],"MMMM")</f>
        <v>May</v>
      </c>
      <c r="P99" s="11">
        <f>YEAR(InputData[[#This Row],[DATE]])</f>
        <v>2021</v>
      </c>
    </row>
    <row r="100" spans="1:16" x14ac:dyDescent="0.35">
      <c r="A100" s="3">
        <v>44319</v>
      </c>
      <c r="B100" s="4" t="s">
        <v>77</v>
      </c>
      <c r="C100" s="5">
        <v>3</v>
      </c>
      <c r="D100" s="5" t="s">
        <v>106</v>
      </c>
      <c r="E100" s="5" t="s">
        <v>143</v>
      </c>
      <c r="F100" s="6">
        <v>0</v>
      </c>
      <c r="G100" t="str">
        <f>VLOOKUP(InputData[[#This Row],[PRODUCT ID]],'Master Data'!A:F,2,0)</f>
        <v>Product34</v>
      </c>
      <c r="H100" t="str">
        <f>VLOOKUP(InputData[[#This Row],[PRODUCT ID]],'Master Data'!A:F,3,0)</f>
        <v>Category04</v>
      </c>
      <c r="I100" t="str">
        <f>VLOOKUP(InputData[[#This Row],[PRODUCT ID]],'Master Data'!A:F,4,0)</f>
        <v>Lt</v>
      </c>
      <c r="J100" s="15">
        <f>VLOOKUP(InputData[[#This Row],[PRODUCT ID]],'Master Data'!A:F,5,0)</f>
        <v>55</v>
      </c>
      <c r="K100" s="15">
        <f>VLOOKUP(InputData[[#This Row],[PRODUCT ID]],'Master Data'!A:F,6,0)</f>
        <v>58.3</v>
      </c>
      <c r="L100" s="15">
        <f>InputData[[#This Row],[BUYING PRIZE]]*InputData[[#This Row],[QUANTITY]]</f>
        <v>165</v>
      </c>
      <c r="M100" s="15">
        <f>InputData[[#This Row],[SELLING PRICE]]*InputData[[#This Row],[QUANTITY]]*(1-InputData[[#This Row],[DISCOUNT %]])</f>
        <v>174.89999999999998</v>
      </c>
      <c r="N100" s="11">
        <f>DAY(InputData[[#This Row],[DATE]])</f>
        <v>3</v>
      </c>
      <c r="O100" s="11" t="str">
        <f>TEXT(InputData[[#This Row],[DATE]],"MMMM")</f>
        <v>May</v>
      </c>
      <c r="P100" s="11">
        <f>YEAR(InputData[[#This Row],[DATE]])</f>
        <v>2021</v>
      </c>
    </row>
    <row r="101" spans="1:16" x14ac:dyDescent="0.35">
      <c r="A101" s="3">
        <v>44320</v>
      </c>
      <c r="B101" s="4" t="s">
        <v>37</v>
      </c>
      <c r="C101" s="5">
        <v>13</v>
      </c>
      <c r="D101" s="5" t="s">
        <v>106</v>
      </c>
      <c r="E101" s="5" t="s">
        <v>143</v>
      </c>
      <c r="F101" s="6">
        <v>0</v>
      </c>
      <c r="G101" t="str">
        <f>VLOOKUP(InputData[[#This Row],[PRODUCT ID]],'Master Data'!A:F,2,0)</f>
        <v>Product15</v>
      </c>
      <c r="H101" t="str">
        <f>VLOOKUP(InputData[[#This Row],[PRODUCT ID]],'Master Data'!A:F,3,0)</f>
        <v>Category02</v>
      </c>
      <c r="I101" t="str">
        <f>VLOOKUP(InputData[[#This Row],[PRODUCT ID]],'Master Data'!A:F,4,0)</f>
        <v>No.</v>
      </c>
      <c r="J101" s="15">
        <f>VLOOKUP(InputData[[#This Row],[PRODUCT ID]],'Master Data'!A:F,5,0)</f>
        <v>12</v>
      </c>
      <c r="K101" s="15">
        <f>VLOOKUP(InputData[[#This Row],[PRODUCT ID]],'Master Data'!A:F,6,0)</f>
        <v>15.719999999999999</v>
      </c>
      <c r="L101" s="15">
        <f>InputData[[#This Row],[BUYING PRIZE]]*InputData[[#This Row],[QUANTITY]]</f>
        <v>156</v>
      </c>
      <c r="M101" s="15">
        <f>InputData[[#This Row],[SELLING PRICE]]*InputData[[#This Row],[QUANTITY]]*(1-InputData[[#This Row],[DISCOUNT %]])</f>
        <v>204.35999999999999</v>
      </c>
      <c r="N101" s="11">
        <f>DAY(InputData[[#This Row],[DATE]])</f>
        <v>4</v>
      </c>
      <c r="O101" s="11" t="str">
        <f>TEXT(InputData[[#This Row],[DATE]],"MMMM")</f>
        <v>May</v>
      </c>
      <c r="P101" s="11">
        <f>YEAR(InputData[[#This Row],[DATE]])</f>
        <v>2021</v>
      </c>
    </row>
    <row r="102" spans="1:16" x14ac:dyDescent="0.35">
      <c r="A102" s="3">
        <v>44320</v>
      </c>
      <c r="B102" s="4" t="s">
        <v>35</v>
      </c>
      <c r="C102" s="5">
        <v>4</v>
      </c>
      <c r="D102" s="5" t="s">
        <v>108</v>
      </c>
      <c r="E102" s="5" t="s">
        <v>107</v>
      </c>
      <c r="F102" s="6">
        <v>0</v>
      </c>
      <c r="G102" t="str">
        <f>VLOOKUP(InputData[[#This Row],[PRODUCT ID]],'Master Data'!A:F,2,0)</f>
        <v>Product14</v>
      </c>
      <c r="H102" t="str">
        <f>VLOOKUP(InputData[[#This Row],[PRODUCT ID]],'Master Data'!A:F,3,0)</f>
        <v>Category02</v>
      </c>
      <c r="I102" t="str">
        <f>VLOOKUP(InputData[[#This Row],[PRODUCT ID]],'Master Data'!A:F,4,0)</f>
        <v>Kg</v>
      </c>
      <c r="J102" s="15">
        <f>VLOOKUP(InputData[[#This Row],[PRODUCT ID]],'Master Data'!A:F,5,0)</f>
        <v>112</v>
      </c>
      <c r="K102" s="15">
        <f>VLOOKUP(InputData[[#This Row],[PRODUCT ID]],'Master Data'!A:F,6,0)</f>
        <v>146.72</v>
      </c>
      <c r="L102" s="15">
        <f>InputData[[#This Row],[BUYING PRIZE]]*InputData[[#This Row],[QUANTITY]]</f>
        <v>448</v>
      </c>
      <c r="M102" s="15">
        <f>InputData[[#This Row],[SELLING PRICE]]*InputData[[#This Row],[QUANTITY]]*(1-InputData[[#This Row],[DISCOUNT %]])</f>
        <v>586.88</v>
      </c>
      <c r="N102" s="11">
        <f>DAY(InputData[[#This Row],[DATE]])</f>
        <v>4</v>
      </c>
      <c r="O102" s="11" t="str">
        <f>TEXT(InputData[[#This Row],[DATE]],"MMMM")</f>
        <v>May</v>
      </c>
      <c r="P102" s="11">
        <f>YEAR(InputData[[#This Row],[DATE]])</f>
        <v>2021</v>
      </c>
    </row>
    <row r="103" spans="1:16" x14ac:dyDescent="0.35">
      <c r="A103" s="3">
        <v>44321</v>
      </c>
      <c r="B103" s="4" t="s">
        <v>24</v>
      </c>
      <c r="C103" s="5">
        <v>13</v>
      </c>
      <c r="D103" s="5" t="s">
        <v>108</v>
      </c>
      <c r="E103" s="5" t="s">
        <v>107</v>
      </c>
      <c r="F103" s="6">
        <v>0</v>
      </c>
      <c r="G103" t="str">
        <f>VLOOKUP(InputData[[#This Row],[PRODUCT ID]],'Master Data'!A:F,2,0)</f>
        <v>Product09</v>
      </c>
      <c r="H103" t="str">
        <f>VLOOKUP(InputData[[#This Row],[PRODUCT ID]],'Master Data'!A:F,3,0)</f>
        <v>Category01</v>
      </c>
      <c r="I103" t="str">
        <f>VLOOKUP(InputData[[#This Row],[PRODUCT ID]],'Master Data'!A:F,4,0)</f>
        <v>No.</v>
      </c>
      <c r="J103" s="15">
        <f>VLOOKUP(InputData[[#This Row],[PRODUCT ID]],'Master Data'!A:F,5,0)</f>
        <v>6</v>
      </c>
      <c r="K103" s="15">
        <f>VLOOKUP(InputData[[#This Row],[PRODUCT ID]],'Master Data'!A:F,6,0)</f>
        <v>7.8599999999999994</v>
      </c>
      <c r="L103" s="15">
        <f>InputData[[#This Row],[BUYING PRIZE]]*InputData[[#This Row],[QUANTITY]]</f>
        <v>78</v>
      </c>
      <c r="M103" s="15">
        <f>InputData[[#This Row],[SELLING PRICE]]*InputData[[#This Row],[QUANTITY]]*(1-InputData[[#This Row],[DISCOUNT %]])</f>
        <v>102.17999999999999</v>
      </c>
      <c r="N103" s="11">
        <f>DAY(InputData[[#This Row],[DATE]])</f>
        <v>5</v>
      </c>
      <c r="O103" s="11" t="str">
        <f>TEXT(InputData[[#This Row],[DATE]],"MMMM")</f>
        <v>May</v>
      </c>
      <c r="P103" s="11">
        <f>YEAR(InputData[[#This Row],[DATE]])</f>
        <v>2021</v>
      </c>
    </row>
    <row r="104" spans="1:16" x14ac:dyDescent="0.35">
      <c r="A104" s="3">
        <v>44322</v>
      </c>
      <c r="B104" s="4" t="s">
        <v>22</v>
      </c>
      <c r="C104" s="5">
        <v>15</v>
      </c>
      <c r="D104" s="5" t="s">
        <v>108</v>
      </c>
      <c r="E104" s="5" t="s">
        <v>143</v>
      </c>
      <c r="F104" s="6">
        <v>0</v>
      </c>
      <c r="G104" t="str">
        <f>VLOOKUP(InputData[[#This Row],[PRODUCT ID]],'Master Data'!A:F,2,0)</f>
        <v>Product08</v>
      </c>
      <c r="H104" t="str">
        <f>VLOOKUP(InputData[[#This Row],[PRODUCT ID]],'Master Data'!A:F,3,0)</f>
        <v>Category01</v>
      </c>
      <c r="I104" t="str">
        <f>VLOOKUP(InputData[[#This Row],[PRODUCT ID]],'Master Data'!A:F,4,0)</f>
        <v>Kg</v>
      </c>
      <c r="J104" s="15">
        <f>VLOOKUP(InputData[[#This Row],[PRODUCT ID]],'Master Data'!A:F,5,0)</f>
        <v>83</v>
      </c>
      <c r="K104" s="15">
        <f>VLOOKUP(InputData[[#This Row],[PRODUCT ID]],'Master Data'!A:F,6,0)</f>
        <v>94.62</v>
      </c>
      <c r="L104" s="15">
        <f>InputData[[#This Row],[BUYING PRIZE]]*InputData[[#This Row],[QUANTITY]]</f>
        <v>1245</v>
      </c>
      <c r="M104" s="15">
        <f>InputData[[#This Row],[SELLING PRICE]]*InputData[[#This Row],[QUANTITY]]*(1-InputData[[#This Row],[DISCOUNT %]])</f>
        <v>1419.3000000000002</v>
      </c>
      <c r="N104" s="11">
        <f>DAY(InputData[[#This Row],[DATE]])</f>
        <v>6</v>
      </c>
      <c r="O104" s="11" t="str">
        <f>TEXT(InputData[[#This Row],[DATE]],"MMMM")</f>
        <v>May</v>
      </c>
      <c r="P104" s="11">
        <f>YEAR(InputData[[#This Row],[DATE]])</f>
        <v>2021</v>
      </c>
    </row>
    <row r="105" spans="1:16" x14ac:dyDescent="0.35">
      <c r="A105" s="3">
        <v>44322</v>
      </c>
      <c r="B105" s="4" t="s">
        <v>24</v>
      </c>
      <c r="C105" s="5">
        <v>6</v>
      </c>
      <c r="D105" s="5" t="s">
        <v>106</v>
      </c>
      <c r="E105" s="5" t="s">
        <v>143</v>
      </c>
      <c r="F105" s="6">
        <v>0</v>
      </c>
      <c r="G105" t="str">
        <f>VLOOKUP(InputData[[#This Row],[PRODUCT ID]],'Master Data'!A:F,2,0)</f>
        <v>Product09</v>
      </c>
      <c r="H105" t="str">
        <f>VLOOKUP(InputData[[#This Row],[PRODUCT ID]],'Master Data'!A:F,3,0)</f>
        <v>Category01</v>
      </c>
      <c r="I105" t="str">
        <f>VLOOKUP(InputData[[#This Row],[PRODUCT ID]],'Master Data'!A:F,4,0)</f>
        <v>No.</v>
      </c>
      <c r="J105" s="15">
        <f>VLOOKUP(InputData[[#This Row],[PRODUCT ID]],'Master Data'!A:F,5,0)</f>
        <v>6</v>
      </c>
      <c r="K105" s="15">
        <f>VLOOKUP(InputData[[#This Row],[PRODUCT ID]],'Master Data'!A:F,6,0)</f>
        <v>7.8599999999999994</v>
      </c>
      <c r="L105" s="15">
        <f>InputData[[#This Row],[BUYING PRIZE]]*InputData[[#This Row],[QUANTITY]]</f>
        <v>36</v>
      </c>
      <c r="M105" s="15">
        <f>InputData[[#This Row],[SELLING PRICE]]*InputData[[#This Row],[QUANTITY]]*(1-InputData[[#This Row],[DISCOUNT %]])</f>
        <v>47.16</v>
      </c>
      <c r="N105" s="11">
        <f>DAY(InputData[[#This Row],[DATE]])</f>
        <v>6</v>
      </c>
      <c r="O105" s="11" t="str">
        <f>TEXT(InputData[[#This Row],[DATE]],"MMMM")</f>
        <v>May</v>
      </c>
      <c r="P105" s="11">
        <f>YEAR(InputData[[#This Row],[DATE]])</f>
        <v>2021</v>
      </c>
    </row>
    <row r="106" spans="1:16" x14ac:dyDescent="0.35">
      <c r="A106" s="3">
        <v>44323</v>
      </c>
      <c r="B106" s="4" t="s">
        <v>43</v>
      </c>
      <c r="C106" s="5">
        <v>1</v>
      </c>
      <c r="D106" s="5" t="s">
        <v>108</v>
      </c>
      <c r="E106" s="5" t="s">
        <v>107</v>
      </c>
      <c r="F106" s="6">
        <v>0</v>
      </c>
      <c r="G106" t="str">
        <f>VLOOKUP(InputData[[#This Row],[PRODUCT ID]],'Master Data'!A:F,2,0)</f>
        <v>Product18</v>
      </c>
      <c r="H106" t="str">
        <f>VLOOKUP(InputData[[#This Row],[PRODUCT ID]],'Master Data'!A:F,3,0)</f>
        <v>Category02</v>
      </c>
      <c r="I106" t="str">
        <f>VLOOKUP(InputData[[#This Row],[PRODUCT ID]],'Master Data'!A:F,4,0)</f>
        <v>No.</v>
      </c>
      <c r="J106" s="15">
        <f>VLOOKUP(InputData[[#This Row],[PRODUCT ID]],'Master Data'!A:F,5,0)</f>
        <v>37</v>
      </c>
      <c r="K106" s="15">
        <f>VLOOKUP(InputData[[#This Row],[PRODUCT ID]],'Master Data'!A:F,6,0)</f>
        <v>49.21</v>
      </c>
      <c r="L106" s="15">
        <f>InputData[[#This Row],[BUYING PRIZE]]*InputData[[#This Row],[QUANTITY]]</f>
        <v>37</v>
      </c>
      <c r="M106" s="15">
        <f>InputData[[#This Row],[SELLING PRICE]]*InputData[[#This Row],[QUANTITY]]*(1-InputData[[#This Row],[DISCOUNT %]])</f>
        <v>49.21</v>
      </c>
      <c r="N106" s="11">
        <f>DAY(InputData[[#This Row],[DATE]])</f>
        <v>7</v>
      </c>
      <c r="O106" s="11" t="str">
        <f>TEXT(InputData[[#This Row],[DATE]],"MMMM")</f>
        <v>May</v>
      </c>
      <c r="P106" s="11">
        <f>YEAR(InputData[[#This Row],[DATE]])</f>
        <v>2021</v>
      </c>
    </row>
    <row r="107" spans="1:16" x14ac:dyDescent="0.35">
      <c r="A107" s="3">
        <v>44325</v>
      </c>
      <c r="B107" s="4" t="s">
        <v>39</v>
      </c>
      <c r="C107" s="5">
        <v>6</v>
      </c>
      <c r="D107" s="5" t="s">
        <v>106</v>
      </c>
      <c r="E107" s="5" t="s">
        <v>143</v>
      </c>
      <c r="F107" s="6">
        <v>0</v>
      </c>
      <c r="G107" t="str">
        <f>VLOOKUP(InputData[[#This Row],[PRODUCT ID]],'Master Data'!A:F,2,0)</f>
        <v>Product16</v>
      </c>
      <c r="H107" t="str">
        <f>VLOOKUP(InputData[[#This Row],[PRODUCT ID]],'Master Data'!A:F,3,0)</f>
        <v>Category02</v>
      </c>
      <c r="I107" t="str">
        <f>VLOOKUP(InputData[[#This Row],[PRODUCT ID]],'Master Data'!A:F,4,0)</f>
        <v>No.</v>
      </c>
      <c r="J107" s="15">
        <f>VLOOKUP(InputData[[#This Row],[PRODUCT ID]],'Master Data'!A:F,5,0)</f>
        <v>13</v>
      </c>
      <c r="K107" s="15">
        <f>VLOOKUP(InputData[[#This Row],[PRODUCT ID]],'Master Data'!A:F,6,0)</f>
        <v>16.64</v>
      </c>
      <c r="L107" s="15">
        <f>InputData[[#This Row],[BUYING PRIZE]]*InputData[[#This Row],[QUANTITY]]</f>
        <v>78</v>
      </c>
      <c r="M107" s="15">
        <f>InputData[[#This Row],[SELLING PRICE]]*InputData[[#This Row],[QUANTITY]]*(1-InputData[[#This Row],[DISCOUNT %]])</f>
        <v>99.84</v>
      </c>
      <c r="N107" s="11">
        <f>DAY(InputData[[#This Row],[DATE]])</f>
        <v>9</v>
      </c>
      <c r="O107" s="11" t="str">
        <f>TEXT(InputData[[#This Row],[DATE]],"MMMM")</f>
        <v>May</v>
      </c>
      <c r="P107" s="11">
        <f>YEAR(InputData[[#This Row],[DATE]])</f>
        <v>2021</v>
      </c>
    </row>
    <row r="108" spans="1:16" x14ac:dyDescent="0.35">
      <c r="A108" s="3">
        <v>44325</v>
      </c>
      <c r="B108" s="4" t="s">
        <v>65</v>
      </c>
      <c r="C108" s="5">
        <v>8</v>
      </c>
      <c r="D108" s="5" t="s">
        <v>108</v>
      </c>
      <c r="E108" s="5" t="s">
        <v>107</v>
      </c>
      <c r="F108" s="6">
        <v>0</v>
      </c>
      <c r="G108" t="str">
        <f>VLOOKUP(InputData[[#This Row],[PRODUCT ID]],'Master Data'!A:F,2,0)</f>
        <v>Product28</v>
      </c>
      <c r="H108" t="str">
        <f>VLOOKUP(InputData[[#This Row],[PRODUCT ID]],'Master Data'!A:F,3,0)</f>
        <v>Category04</v>
      </c>
      <c r="I108" t="str">
        <f>VLOOKUP(InputData[[#This Row],[PRODUCT ID]],'Master Data'!A:F,4,0)</f>
        <v>No.</v>
      </c>
      <c r="J108" s="15">
        <f>VLOOKUP(InputData[[#This Row],[PRODUCT ID]],'Master Data'!A:F,5,0)</f>
        <v>37</v>
      </c>
      <c r="K108" s="15">
        <f>VLOOKUP(InputData[[#This Row],[PRODUCT ID]],'Master Data'!A:F,6,0)</f>
        <v>41.81</v>
      </c>
      <c r="L108" s="15">
        <f>InputData[[#This Row],[BUYING PRIZE]]*InputData[[#This Row],[QUANTITY]]</f>
        <v>296</v>
      </c>
      <c r="M108" s="15">
        <f>InputData[[#This Row],[SELLING PRICE]]*InputData[[#This Row],[QUANTITY]]*(1-InputData[[#This Row],[DISCOUNT %]])</f>
        <v>334.48</v>
      </c>
      <c r="N108" s="11">
        <f>DAY(InputData[[#This Row],[DATE]])</f>
        <v>9</v>
      </c>
      <c r="O108" s="11" t="str">
        <f>TEXT(InputData[[#This Row],[DATE]],"MMMM")</f>
        <v>May</v>
      </c>
      <c r="P108" s="11">
        <f>YEAR(InputData[[#This Row],[DATE]])</f>
        <v>2021</v>
      </c>
    </row>
    <row r="109" spans="1:16" x14ac:dyDescent="0.35">
      <c r="A109" s="3">
        <v>44328</v>
      </c>
      <c r="B109" s="4" t="s">
        <v>39</v>
      </c>
      <c r="C109" s="5">
        <v>3</v>
      </c>
      <c r="D109" s="5" t="s">
        <v>108</v>
      </c>
      <c r="E109" s="5" t="s">
        <v>143</v>
      </c>
      <c r="F109" s="6">
        <v>0</v>
      </c>
      <c r="G109" t="str">
        <f>VLOOKUP(InputData[[#This Row],[PRODUCT ID]],'Master Data'!A:F,2,0)</f>
        <v>Product16</v>
      </c>
      <c r="H109" t="str">
        <f>VLOOKUP(InputData[[#This Row],[PRODUCT ID]],'Master Data'!A:F,3,0)</f>
        <v>Category02</v>
      </c>
      <c r="I109" t="str">
        <f>VLOOKUP(InputData[[#This Row],[PRODUCT ID]],'Master Data'!A:F,4,0)</f>
        <v>No.</v>
      </c>
      <c r="J109" s="15">
        <f>VLOOKUP(InputData[[#This Row],[PRODUCT ID]],'Master Data'!A:F,5,0)</f>
        <v>13</v>
      </c>
      <c r="K109" s="15">
        <f>VLOOKUP(InputData[[#This Row],[PRODUCT ID]],'Master Data'!A:F,6,0)</f>
        <v>16.64</v>
      </c>
      <c r="L109" s="15">
        <f>InputData[[#This Row],[BUYING PRIZE]]*InputData[[#This Row],[QUANTITY]]</f>
        <v>39</v>
      </c>
      <c r="M109" s="15">
        <f>InputData[[#This Row],[SELLING PRICE]]*InputData[[#This Row],[QUANTITY]]*(1-InputData[[#This Row],[DISCOUNT %]])</f>
        <v>49.92</v>
      </c>
      <c r="N109" s="11">
        <f>DAY(InputData[[#This Row],[DATE]])</f>
        <v>12</v>
      </c>
      <c r="O109" s="11" t="str">
        <f>TEXT(InputData[[#This Row],[DATE]],"MMMM")</f>
        <v>May</v>
      </c>
      <c r="P109" s="11">
        <f>YEAR(InputData[[#This Row],[DATE]])</f>
        <v>2021</v>
      </c>
    </row>
    <row r="110" spans="1:16" x14ac:dyDescent="0.35">
      <c r="A110" s="3">
        <v>44328</v>
      </c>
      <c r="B110" s="4" t="s">
        <v>79</v>
      </c>
      <c r="C110" s="5">
        <v>15</v>
      </c>
      <c r="D110" s="5" t="s">
        <v>108</v>
      </c>
      <c r="E110" s="5" t="s">
        <v>143</v>
      </c>
      <c r="F110" s="6">
        <v>0</v>
      </c>
      <c r="G110" t="str">
        <f>VLOOKUP(InputData[[#This Row],[PRODUCT ID]],'Master Data'!A:F,2,0)</f>
        <v>Product35</v>
      </c>
      <c r="H110" t="str">
        <f>VLOOKUP(InputData[[#This Row],[PRODUCT ID]],'Master Data'!A:F,3,0)</f>
        <v>Category04</v>
      </c>
      <c r="I110" t="str">
        <f>VLOOKUP(InputData[[#This Row],[PRODUCT ID]],'Master Data'!A:F,4,0)</f>
        <v>No.</v>
      </c>
      <c r="J110" s="15">
        <f>VLOOKUP(InputData[[#This Row],[PRODUCT ID]],'Master Data'!A:F,5,0)</f>
        <v>5</v>
      </c>
      <c r="K110" s="15">
        <f>VLOOKUP(InputData[[#This Row],[PRODUCT ID]],'Master Data'!A:F,6,0)</f>
        <v>6.7</v>
      </c>
      <c r="L110" s="15">
        <f>InputData[[#This Row],[BUYING PRIZE]]*InputData[[#This Row],[QUANTITY]]</f>
        <v>75</v>
      </c>
      <c r="M110" s="15">
        <f>InputData[[#This Row],[SELLING PRICE]]*InputData[[#This Row],[QUANTITY]]*(1-InputData[[#This Row],[DISCOUNT %]])</f>
        <v>100.5</v>
      </c>
      <c r="N110" s="11">
        <f>DAY(InputData[[#This Row],[DATE]])</f>
        <v>12</v>
      </c>
      <c r="O110" s="11" t="str">
        <f>TEXT(InputData[[#This Row],[DATE]],"MMMM")</f>
        <v>May</v>
      </c>
      <c r="P110" s="11">
        <f>YEAR(InputData[[#This Row],[DATE]])</f>
        <v>2021</v>
      </c>
    </row>
    <row r="111" spans="1:16" x14ac:dyDescent="0.35">
      <c r="A111" s="3">
        <v>44329</v>
      </c>
      <c r="B111" s="4" t="s">
        <v>67</v>
      </c>
      <c r="C111" s="5">
        <v>4</v>
      </c>
      <c r="D111" s="5" t="s">
        <v>108</v>
      </c>
      <c r="E111" s="5" t="s">
        <v>143</v>
      </c>
      <c r="F111" s="6">
        <v>0</v>
      </c>
      <c r="G111" t="str">
        <f>VLOOKUP(InputData[[#This Row],[PRODUCT ID]],'Master Data'!A:F,2,0)</f>
        <v>Product29</v>
      </c>
      <c r="H111" t="str">
        <f>VLOOKUP(InputData[[#This Row],[PRODUCT ID]],'Master Data'!A:F,3,0)</f>
        <v>Category04</v>
      </c>
      <c r="I111" t="str">
        <f>VLOOKUP(InputData[[#This Row],[PRODUCT ID]],'Master Data'!A:F,4,0)</f>
        <v>Lt</v>
      </c>
      <c r="J111" s="15">
        <f>VLOOKUP(InputData[[#This Row],[PRODUCT ID]],'Master Data'!A:F,5,0)</f>
        <v>47</v>
      </c>
      <c r="K111" s="15">
        <f>VLOOKUP(InputData[[#This Row],[PRODUCT ID]],'Master Data'!A:F,6,0)</f>
        <v>53.11</v>
      </c>
      <c r="L111" s="15">
        <f>InputData[[#This Row],[BUYING PRIZE]]*InputData[[#This Row],[QUANTITY]]</f>
        <v>188</v>
      </c>
      <c r="M111" s="15">
        <f>InputData[[#This Row],[SELLING PRICE]]*InputData[[#This Row],[QUANTITY]]*(1-InputData[[#This Row],[DISCOUNT %]])</f>
        <v>212.44</v>
      </c>
      <c r="N111" s="11">
        <f>DAY(InputData[[#This Row],[DATE]])</f>
        <v>13</v>
      </c>
      <c r="O111" s="11" t="str">
        <f>TEXT(InputData[[#This Row],[DATE]],"MMMM")</f>
        <v>May</v>
      </c>
      <c r="P111" s="11">
        <f>YEAR(InputData[[#This Row],[DATE]])</f>
        <v>2021</v>
      </c>
    </row>
    <row r="112" spans="1:16" x14ac:dyDescent="0.35">
      <c r="A112" s="3">
        <v>44336</v>
      </c>
      <c r="B112" s="4" t="s">
        <v>94</v>
      </c>
      <c r="C112" s="5">
        <v>2</v>
      </c>
      <c r="D112" s="5" t="s">
        <v>106</v>
      </c>
      <c r="E112" s="5" t="s">
        <v>107</v>
      </c>
      <c r="F112" s="6">
        <v>0</v>
      </c>
      <c r="G112" t="str">
        <f>VLOOKUP(InputData[[#This Row],[PRODUCT ID]],'Master Data'!A:F,2,0)</f>
        <v>Product42</v>
      </c>
      <c r="H112" t="str">
        <f>VLOOKUP(InputData[[#This Row],[PRODUCT ID]],'Master Data'!A:F,3,0)</f>
        <v>Category05</v>
      </c>
      <c r="I112" t="str">
        <f>VLOOKUP(InputData[[#This Row],[PRODUCT ID]],'Master Data'!A:F,4,0)</f>
        <v>Ft</v>
      </c>
      <c r="J112" s="15">
        <f>VLOOKUP(InputData[[#This Row],[PRODUCT ID]],'Master Data'!A:F,5,0)</f>
        <v>120</v>
      </c>
      <c r="K112" s="15">
        <f>VLOOKUP(InputData[[#This Row],[PRODUCT ID]],'Master Data'!A:F,6,0)</f>
        <v>162</v>
      </c>
      <c r="L112" s="15">
        <f>InputData[[#This Row],[BUYING PRIZE]]*InputData[[#This Row],[QUANTITY]]</f>
        <v>240</v>
      </c>
      <c r="M112" s="15">
        <f>InputData[[#This Row],[SELLING PRICE]]*InputData[[#This Row],[QUANTITY]]*(1-InputData[[#This Row],[DISCOUNT %]])</f>
        <v>324</v>
      </c>
      <c r="N112" s="11">
        <f>DAY(InputData[[#This Row],[DATE]])</f>
        <v>20</v>
      </c>
      <c r="O112" s="11" t="str">
        <f>TEXT(InputData[[#This Row],[DATE]],"MMMM")</f>
        <v>May</v>
      </c>
      <c r="P112" s="11">
        <f>YEAR(InputData[[#This Row],[DATE]])</f>
        <v>2021</v>
      </c>
    </row>
    <row r="113" spans="1:16" x14ac:dyDescent="0.35">
      <c r="A113" s="3">
        <v>44339</v>
      </c>
      <c r="B113" s="4" t="s">
        <v>90</v>
      </c>
      <c r="C113" s="5">
        <v>11</v>
      </c>
      <c r="D113" s="5" t="s">
        <v>108</v>
      </c>
      <c r="E113" s="5" t="s">
        <v>143</v>
      </c>
      <c r="F113" s="6">
        <v>0</v>
      </c>
      <c r="G113" t="str">
        <f>VLOOKUP(InputData[[#This Row],[PRODUCT ID]],'Master Data'!A:F,2,0)</f>
        <v>Product40</v>
      </c>
      <c r="H113" t="str">
        <f>VLOOKUP(InputData[[#This Row],[PRODUCT ID]],'Master Data'!A:F,3,0)</f>
        <v>Category05</v>
      </c>
      <c r="I113" t="str">
        <f>VLOOKUP(InputData[[#This Row],[PRODUCT ID]],'Master Data'!A:F,4,0)</f>
        <v>Kg</v>
      </c>
      <c r="J113" s="15">
        <f>VLOOKUP(InputData[[#This Row],[PRODUCT ID]],'Master Data'!A:F,5,0)</f>
        <v>90</v>
      </c>
      <c r="K113" s="15">
        <f>VLOOKUP(InputData[[#This Row],[PRODUCT ID]],'Master Data'!A:F,6,0)</f>
        <v>115.2</v>
      </c>
      <c r="L113" s="15">
        <f>InputData[[#This Row],[BUYING PRIZE]]*InputData[[#This Row],[QUANTITY]]</f>
        <v>990</v>
      </c>
      <c r="M113" s="15">
        <f>InputData[[#This Row],[SELLING PRICE]]*InputData[[#This Row],[QUANTITY]]*(1-InputData[[#This Row],[DISCOUNT %]])</f>
        <v>1267.2</v>
      </c>
      <c r="N113" s="11">
        <f>DAY(InputData[[#This Row],[DATE]])</f>
        <v>23</v>
      </c>
      <c r="O113" s="11" t="str">
        <f>TEXT(InputData[[#This Row],[DATE]],"MMMM")</f>
        <v>May</v>
      </c>
      <c r="P113" s="11">
        <f>YEAR(InputData[[#This Row],[DATE]])</f>
        <v>2021</v>
      </c>
    </row>
    <row r="114" spans="1:16" x14ac:dyDescent="0.35">
      <c r="A114" s="3">
        <v>44346</v>
      </c>
      <c r="B114" s="4" t="s">
        <v>54</v>
      </c>
      <c r="C114" s="5">
        <v>13</v>
      </c>
      <c r="D114" s="5" t="s">
        <v>106</v>
      </c>
      <c r="E114" s="5" t="s">
        <v>143</v>
      </c>
      <c r="F114" s="6">
        <v>0</v>
      </c>
      <c r="G114" t="str">
        <f>VLOOKUP(InputData[[#This Row],[PRODUCT ID]],'Master Data'!A:F,2,0)</f>
        <v>Product23</v>
      </c>
      <c r="H114" t="str">
        <f>VLOOKUP(InputData[[#This Row],[PRODUCT ID]],'Master Data'!A:F,3,0)</f>
        <v>Category03</v>
      </c>
      <c r="I114" t="str">
        <f>VLOOKUP(InputData[[#This Row],[PRODUCT ID]],'Master Data'!A:F,4,0)</f>
        <v>Ft</v>
      </c>
      <c r="J114" s="15">
        <f>VLOOKUP(InputData[[#This Row],[PRODUCT ID]],'Master Data'!A:F,5,0)</f>
        <v>141</v>
      </c>
      <c r="K114" s="15">
        <f>VLOOKUP(InputData[[#This Row],[PRODUCT ID]],'Master Data'!A:F,6,0)</f>
        <v>149.46</v>
      </c>
      <c r="L114" s="15">
        <f>InputData[[#This Row],[BUYING PRIZE]]*InputData[[#This Row],[QUANTITY]]</f>
        <v>1833</v>
      </c>
      <c r="M114" s="15">
        <f>InputData[[#This Row],[SELLING PRICE]]*InputData[[#This Row],[QUANTITY]]*(1-InputData[[#This Row],[DISCOUNT %]])</f>
        <v>1942.98</v>
      </c>
      <c r="N114" s="11">
        <f>DAY(InputData[[#This Row],[DATE]])</f>
        <v>30</v>
      </c>
      <c r="O114" s="11" t="str">
        <f>TEXT(InputData[[#This Row],[DATE]],"MMMM")</f>
        <v>May</v>
      </c>
      <c r="P114" s="11">
        <f>YEAR(InputData[[#This Row],[DATE]])</f>
        <v>2021</v>
      </c>
    </row>
    <row r="115" spans="1:16" x14ac:dyDescent="0.35">
      <c r="A115" s="3">
        <v>44346</v>
      </c>
      <c r="B115" s="4" t="s">
        <v>33</v>
      </c>
      <c r="C115" s="5">
        <v>6</v>
      </c>
      <c r="D115" s="5" t="s">
        <v>106</v>
      </c>
      <c r="E115" s="5" t="s">
        <v>107</v>
      </c>
      <c r="F115" s="6">
        <v>0</v>
      </c>
      <c r="G115" t="str">
        <f>VLOOKUP(InputData[[#This Row],[PRODUCT ID]],'Master Data'!A:F,2,0)</f>
        <v>Product13</v>
      </c>
      <c r="H115" t="str">
        <f>VLOOKUP(InputData[[#This Row],[PRODUCT ID]],'Master Data'!A:F,3,0)</f>
        <v>Category02</v>
      </c>
      <c r="I115" t="str">
        <f>VLOOKUP(InputData[[#This Row],[PRODUCT ID]],'Master Data'!A:F,4,0)</f>
        <v>Kg</v>
      </c>
      <c r="J115" s="15">
        <f>VLOOKUP(InputData[[#This Row],[PRODUCT ID]],'Master Data'!A:F,5,0)</f>
        <v>112</v>
      </c>
      <c r="K115" s="15">
        <f>VLOOKUP(InputData[[#This Row],[PRODUCT ID]],'Master Data'!A:F,6,0)</f>
        <v>122.08</v>
      </c>
      <c r="L115" s="15">
        <f>InputData[[#This Row],[BUYING PRIZE]]*InputData[[#This Row],[QUANTITY]]</f>
        <v>672</v>
      </c>
      <c r="M115" s="15">
        <f>InputData[[#This Row],[SELLING PRICE]]*InputData[[#This Row],[QUANTITY]]*(1-InputData[[#This Row],[DISCOUNT %]])</f>
        <v>732.48</v>
      </c>
      <c r="N115" s="11">
        <f>DAY(InputData[[#This Row],[DATE]])</f>
        <v>30</v>
      </c>
      <c r="O115" s="11" t="str">
        <f>TEXT(InputData[[#This Row],[DATE]],"MMMM")</f>
        <v>May</v>
      </c>
      <c r="P115" s="11">
        <f>YEAR(InputData[[#This Row],[DATE]])</f>
        <v>2021</v>
      </c>
    </row>
    <row r="116" spans="1:16" x14ac:dyDescent="0.35">
      <c r="A116" s="3">
        <v>44350</v>
      </c>
      <c r="B116" s="4" t="s">
        <v>50</v>
      </c>
      <c r="C116" s="5">
        <v>10</v>
      </c>
      <c r="D116" s="5" t="s">
        <v>108</v>
      </c>
      <c r="E116" s="5" t="s">
        <v>107</v>
      </c>
      <c r="F116" s="6">
        <v>0</v>
      </c>
      <c r="G116" t="str">
        <f>VLOOKUP(InputData[[#This Row],[PRODUCT ID]],'Master Data'!A:F,2,0)</f>
        <v>Product21</v>
      </c>
      <c r="H116" t="str">
        <f>VLOOKUP(InputData[[#This Row],[PRODUCT ID]],'Master Data'!A:F,3,0)</f>
        <v>Category03</v>
      </c>
      <c r="I116" t="str">
        <f>VLOOKUP(InputData[[#This Row],[PRODUCT ID]],'Master Data'!A:F,4,0)</f>
        <v>Ft</v>
      </c>
      <c r="J116" s="15">
        <f>VLOOKUP(InputData[[#This Row],[PRODUCT ID]],'Master Data'!A:F,5,0)</f>
        <v>126</v>
      </c>
      <c r="K116" s="15">
        <f>VLOOKUP(InputData[[#This Row],[PRODUCT ID]],'Master Data'!A:F,6,0)</f>
        <v>162.54</v>
      </c>
      <c r="L116" s="15">
        <f>InputData[[#This Row],[BUYING PRIZE]]*InputData[[#This Row],[QUANTITY]]</f>
        <v>1260</v>
      </c>
      <c r="M116" s="15">
        <f>InputData[[#This Row],[SELLING PRICE]]*InputData[[#This Row],[QUANTITY]]*(1-InputData[[#This Row],[DISCOUNT %]])</f>
        <v>1625.3999999999999</v>
      </c>
      <c r="N116" s="11">
        <f>DAY(InputData[[#This Row],[DATE]])</f>
        <v>3</v>
      </c>
      <c r="O116" s="11" t="str">
        <f>TEXT(InputData[[#This Row],[DATE]],"MMMM")</f>
        <v>June</v>
      </c>
      <c r="P116" s="11">
        <f>YEAR(InputData[[#This Row],[DATE]])</f>
        <v>2021</v>
      </c>
    </row>
    <row r="117" spans="1:16" x14ac:dyDescent="0.35">
      <c r="A117" s="3">
        <v>44351</v>
      </c>
      <c r="B117" s="4" t="s">
        <v>47</v>
      </c>
      <c r="C117" s="5">
        <v>8</v>
      </c>
      <c r="D117" s="5" t="s">
        <v>105</v>
      </c>
      <c r="E117" s="5" t="s">
        <v>143</v>
      </c>
      <c r="F117" s="6">
        <v>0</v>
      </c>
      <c r="G117" t="str">
        <f>VLOOKUP(InputData[[#This Row],[PRODUCT ID]],'Master Data'!A:F,2,0)</f>
        <v>Product20</v>
      </c>
      <c r="H117" t="str">
        <f>VLOOKUP(InputData[[#This Row],[PRODUCT ID]],'Master Data'!A:F,3,0)</f>
        <v>Category03</v>
      </c>
      <c r="I117" t="str">
        <f>VLOOKUP(InputData[[#This Row],[PRODUCT ID]],'Master Data'!A:F,4,0)</f>
        <v>Lt</v>
      </c>
      <c r="J117" s="15">
        <f>VLOOKUP(InputData[[#This Row],[PRODUCT ID]],'Master Data'!A:F,5,0)</f>
        <v>61</v>
      </c>
      <c r="K117" s="15">
        <f>VLOOKUP(InputData[[#This Row],[PRODUCT ID]],'Master Data'!A:F,6,0)</f>
        <v>76.25</v>
      </c>
      <c r="L117" s="15">
        <f>InputData[[#This Row],[BUYING PRIZE]]*InputData[[#This Row],[QUANTITY]]</f>
        <v>488</v>
      </c>
      <c r="M117" s="15">
        <f>InputData[[#This Row],[SELLING PRICE]]*InputData[[#This Row],[QUANTITY]]*(1-InputData[[#This Row],[DISCOUNT %]])</f>
        <v>610</v>
      </c>
      <c r="N117" s="11">
        <f>DAY(InputData[[#This Row],[DATE]])</f>
        <v>4</v>
      </c>
      <c r="O117" s="11" t="str">
        <f>TEXT(InputData[[#This Row],[DATE]],"MMMM")</f>
        <v>June</v>
      </c>
      <c r="P117" s="11">
        <f>YEAR(InputData[[#This Row],[DATE]])</f>
        <v>2021</v>
      </c>
    </row>
    <row r="118" spans="1:16" x14ac:dyDescent="0.35">
      <c r="A118" s="3">
        <v>44351</v>
      </c>
      <c r="B118" s="4" t="s">
        <v>47</v>
      </c>
      <c r="C118" s="5">
        <v>12</v>
      </c>
      <c r="D118" s="5" t="s">
        <v>106</v>
      </c>
      <c r="E118" s="5" t="s">
        <v>107</v>
      </c>
      <c r="F118" s="6">
        <v>0</v>
      </c>
      <c r="G118" t="str">
        <f>VLOOKUP(InputData[[#This Row],[PRODUCT ID]],'Master Data'!A:F,2,0)</f>
        <v>Product20</v>
      </c>
      <c r="H118" t="str">
        <f>VLOOKUP(InputData[[#This Row],[PRODUCT ID]],'Master Data'!A:F,3,0)</f>
        <v>Category03</v>
      </c>
      <c r="I118" t="str">
        <f>VLOOKUP(InputData[[#This Row],[PRODUCT ID]],'Master Data'!A:F,4,0)</f>
        <v>Lt</v>
      </c>
      <c r="J118" s="15">
        <f>VLOOKUP(InputData[[#This Row],[PRODUCT ID]],'Master Data'!A:F,5,0)</f>
        <v>61</v>
      </c>
      <c r="K118" s="15">
        <f>VLOOKUP(InputData[[#This Row],[PRODUCT ID]],'Master Data'!A:F,6,0)</f>
        <v>76.25</v>
      </c>
      <c r="L118" s="15">
        <f>InputData[[#This Row],[BUYING PRIZE]]*InputData[[#This Row],[QUANTITY]]</f>
        <v>732</v>
      </c>
      <c r="M118" s="15">
        <f>InputData[[#This Row],[SELLING PRICE]]*InputData[[#This Row],[QUANTITY]]*(1-InputData[[#This Row],[DISCOUNT %]])</f>
        <v>915</v>
      </c>
      <c r="N118" s="11">
        <f>DAY(InputData[[#This Row],[DATE]])</f>
        <v>4</v>
      </c>
      <c r="O118" s="11" t="str">
        <f>TEXT(InputData[[#This Row],[DATE]],"MMMM")</f>
        <v>June</v>
      </c>
      <c r="P118" s="11">
        <f>YEAR(InputData[[#This Row],[DATE]])</f>
        <v>2021</v>
      </c>
    </row>
    <row r="119" spans="1:16" x14ac:dyDescent="0.35">
      <c r="A119" s="3">
        <v>44352</v>
      </c>
      <c r="B119" s="4" t="s">
        <v>52</v>
      </c>
      <c r="C119" s="5">
        <v>15</v>
      </c>
      <c r="D119" s="5" t="s">
        <v>105</v>
      </c>
      <c r="E119" s="5" t="s">
        <v>143</v>
      </c>
      <c r="F119" s="6">
        <v>0</v>
      </c>
      <c r="G119" t="str">
        <f>VLOOKUP(InputData[[#This Row],[PRODUCT ID]],'Master Data'!A:F,2,0)</f>
        <v>Product22</v>
      </c>
      <c r="H119" t="str">
        <f>VLOOKUP(InputData[[#This Row],[PRODUCT ID]],'Master Data'!A:F,3,0)</f>
        <v>Category03</v>
      </c>
      <c r="I119" t="str">
        <f>VLOOKUP(InputData[[#This Row],[PRODUCT ID]],'Master Data'!A:F,4,0)</f>
        <v>Ft</v>
      </c>
      <c r="J119" s="15">
        <f>VLOOKUP(InputData[[#This Row],[PRODUCT ID]],'Master Data'!A:F,5,0)</f>
        <v>121</v>
      </c>
      <c r="K119" s="15">
        <f>VLOOKUP(InputData[[#This Row],[PRODUCT ID]],'Master Data'!A:F,6,0)</f>
        <v>141.57</v>
      </c>
      <c r="L119" s="15">
        <f>InputData[[#This Row],[BUYING PRIZE]]*InputData[[#This Row],[QUANTITY]]</f>
        <v>1815</v>
      </c>
      <c r="M119" s="15">
        <f>InputData[[#This Row],[SELLING PRICE]]*InputData[[#This Row],[QUANTITY]]*(1-InputData[[#This Row],[DISCOUNT %]])</f>
        <v>2123.5499999999997</v>
      </c>
      <c r="N119" s="11">
        <f>DAY(InputData[[#This Row],[DATE]])</f>
        <v>5</v>
      </c>
      <c r="O119" s="11" t="str">
        <f>TEXT(InputData[[#This Row],[DATE]],"MMMM")</f>
        <v>June</v>
      </c>
      <c r="P119" s="11">
        <f>YEAR(InputData[[#This Row],[DATE]])</f>
        <v>2021</v>
      </c>
    </row>
    <row r="120" spans="1:16" x14ac:dyDescent="0.35">
      <c r="A120" s="3">
        <v>44352</v>
      </c>
      <c r="B120" s="4" t="s">
        <v>79</v>
      </c>
      <c r="C120" s="5">
        <v>10</v>
      </c>
      <c r="D120" s="5" t="s">
        <v>108</v>
      </c>
      <c r="E120" s="5" t="s">
        <v>143</v>
      </c>
      <c r="F120" s="6">
        <v>0</v>
      </c>
      <c r="G120" t="str">
        <f>VLOOKUP(InputData[[#This Row],[PRODUCT ID]],'Master Data'!A:F,2,0)</f>
        <v>Product35</v>
      </c>
      <c r="H120" t="str">
        <f>VLOOKUP(InputData[[#This Row],[PRODUCT ID]],'Master Data'!A:F,3,0)</f>
        <v>Category04</v>
      </c>
      <c r="I120" t="str">
        <f>VLOOKUP(InputData[[#This Row],[PRODUCT ID]],'Master Data'!A:F,4,0)</f>
        <v>No.</v>
      </c>
      <c r="J120" s="15">
        <f>VLOOKUP(InputData[[#This Row],[PRODUCT ID]],'Master Data'!A:F,5,0)</f>
        <v>5</v>
      </c>
      <c r="K120" s="15">
        <f>VLOOKUP(InputData[[#This Row],[PRODUCT ID]],'Master Data'!A:F,6,0)</f>
        <v>6.7</v>
      </c>
      <c r="L120" s="15">
        <f>InputData[[#This Row],[BUYING PRIZE]]*InputData[[#This Row],[QUANTITY]]</f>
        <v>50</v>
      </c>
      <c r="M120" s="15">
        <f>InputData[[#This Row],[SELLING PRICE]]*InputData[[#This Row],[QUANTITY]]*(1-InputData[[#This Row],[DISCOUNT %]])</f>
        <v>67</v>
      </c>
      <c r="N120" s="11">
        <f>DAY(InputData[[#This Row],[DATE]])</f>
        <v>5</v>
      </c>
      <c r="O120" s="11" t="str">
        <f>TEXT(InputData[[#This Row],[DATE]],"MMMM")</f>
        <v>June</v>
      </c>
      <c r="P120" s="11">
        <f>YEAR(InputData[[#This Row],[DATE]])</f>
        <v>2021</v>
      </c>
    </row>
    <row r="121" spans="1:16" x14ac:dyDescent="0.35">
      <c r="A121" s="3">
        <v>44353</v>
      </c>
      <c r="B121" s="4" t="s">
        <v>75</v>
      </c>
      <c r="C121" s="5">
        <v>6</v>
      </c>
      <c r="D121" s="5" t="s">
        <v>108</v>
      </c>
      <c r="E121" s="5" t="s">
        <v>143</v>
      </c>
      <c r="F121" s="6">
        <v>0</v>
      </c>
      <c r="G121" t="str">
        <f>VLOOKUP(InputData[[#This Row],[PRODUCT ID]],'Master Data'!A:F,2,0)</f>
        <v>Product33</v>
      </c>
      <c r="H121" t="str">
        <f>VLOOKUP(InputData[[#This Row],[PRODUCT ID]],'Master Data'!A:F,3,0)</f>
        <v>Category04</v>
      </c>
      <c r="I121" t="str">
        <f>VLOOKUP(InputData[[#This Row],[PRODUCT ID]],'Master Data'!A:F,4,0)</f>
        <v>Kg</v>
      </c>
      <c r="J121" s="15">
        <f>VLOOKUP(InputData[[#This Row],[PRODUCT ID]],'Master Data'!A:F,5,0)</f>
        <v>95</v>
      </c>
      <c r="K121" s="15">
        <f>VLOOKUP(InputData[[#This Row],[PRODUCT ID]],'Master Data'!A:F,6,0)</f>
        <v>119.7</v>
      </c>
      <c r="L121" s="15">
        <f>InputData[[#This Row],[BUYING PRIZE]]*InputData[[#This Row],[QUANTITY]]</f>
        <v>570</v>
      </c>
      <c r="M121" s="15">
        <f>InputData[[#This Row],[SELLING PRICE]]*InputData[[#This Row],[QUANTITY]]*(1-InputData[[#This Row],[DISCOUNT %]])</f>
        <v>718.2</v>
      </c>
      <c r="N121" s="11">
        <f>DAY(InputData[[#This Row],[DATE]])</f>
        <v>6</v>
      </c>
      <c r="O121" s="11" t="str">
        <f>TEXT(InputData[[#This Row],[DATE]],"MMMM")</f>
        <v>June</v>
      </c>
      <c r="P121" s="11">
        <f>YEAR(InputData[[#This Row],[DATE]])</f>
        <v>2021</v>
      </c>
    </row>
    <row r="122" spans="1:16" x14ac:dyDescent="0.35">
      <c r="A122" s="3">
        <v>44355</v>
      </c>
      <c r="B122" s="4" t="s">
        <v>65</v>
      </c>
      <c r="C122" s="5">
        <v>11</v>
      </c>
      <c r="D122" s="5" t="s">
        <v>108</v>
      </c>
      <c r="E122" s="5" t="s">
        <v>143</v>
      </c>
      <c r="F122" s="6">
        <v>0</v>
      </c>
      <c r="G122" t="str">
        <f>VLOOKUP(InputData[[#This Row],[PRODUCT ID]],'Master Data'!A:F,2,0)</f>
        <v>Product28</v>
      </c>
      <c r="H122" t="str">
        <f>VLOOKUP(InputData[[#This Row],[PRODUCT ID]],'Master Data'!A:F,3,0)</f>
        <v>Category04</v>
      </c>
      <c r="I122" t="str">
        <f>VLOOKUP(InputData[[#This Row],[PRODUCT ID]],'Master Data'!A:F,4,0)</f>
        <v>No.</v>
      </c>
      <c r="J122" s="15">
        <f>VLOOKUP(InputData[[#This Row],[PRODUCT ID]],'Master Data'!A:F,5,0)</f>
        <v>37</v>
      </c>
      <c r="K122" s="15">
        <f>VLOOKUP(InputData[[#This Row],[PRODUCT ID]],'Master Data'!A:F,6,0)</f>
        <v>41.81</v>
      </c>
      <c r="L122" s="15">
        <f>InputData[[#This Row],[BUYING PRIZE]]*InputData[[#This Row],[QUANTITY]]</f>
        <v>407</v>
      </c>
      <c r="M122" s="15">
        <f>InputData[[#This Row],[SELLING PRICE]]*InputData[[#This Row],[QUANTITY]]*(1-InputData[[#This Row],[DISCOUNT %]])</f>
        <v>459.91</v>
      </c>
      <c r="N122" s="11">
        <f>DAY(InputData[[#This Row],[DATE]])</f>
        <v>8</v>
      </c>
      <c r="O122" s="11" t="str">
        <f>TEXT(InputData[[#This Row],[DATE]],"MMMM")</f>
        <v>June</v>
      </c>
      <c r="P122" s="11">
        <f>YEAR(InputData[[#This Row],[DATE]])</f>
        <v>2021</v>
      </c>
    </row>
    <row r="123" spans="1:16" x14ac:dyDescent="0.35">
      <c r="A123" s="3">
        <v>44355</v>
      </c>
      <c r="B123" s="4" t="s">
        <v>14</v>
      </c>
      <c r="C123" s="5">
        <v>11</v>
      </c>
      <c r="D123" s="5" t="s">
        <v>105</v>
      </c>
      <c r="E123" s="5" t="s">
        <v>107</v>
      </c>
      <c r="F123" s="6">
        <v>0</v>
      </c>
      <c r="G123" t="str">
        <f>VLOOKUP(InputData[[#This Row],[PRODUCT ID]],'Master Data'!A:F,2,0)</f>
        <v>Product04</v>
      </c>
      <c r="H123" t="str">
        <f>VLOOKUP(InputData[[#This Row],[PRODUCT ID]],'Master Data'!A:F,3,0)</f>
        <v>Category01</v>
      </c>
      <c r="I123" t="str">
        <f>VLOOKUP(InputData[[#This Row],[PRODUCT ID]],'Master Data'!A:F,4,0)</f>
        <v>Lt</v>
      </c>
      <c r="J123" s="15">
        <f>VLOOKUP(InputData[[#This Row],[PRODUCT ID]],'Master Data'!A:F,5,0)</f>
        <v>44</v>
      </c>
      <c r="K123" s="15">
        <f>VLOOKUP(InputData[[#This Row],[PRODUCT ID]],'Master Data'!A:F,6,0)</f>
        <v>48.84</v>
      </c>
      <c r="L123" s="15">
        <f>InputData[[#This Row],[BUYING PRIZE]]*InputData[[#This Row],[QUANTITY]]</f>
        <v>484</v>
      </c>
      <c r="M123" s="15">
        <f>InputData[[#This Row],[SELLING PRICE]]*InputData[[#This Row],[QUANTITY]]*(1-InputData[[#This Row],[DISCOUNT %]])</f>
        <v>537.24</v>
      </c>
      <c r="N123" s="11">
        <f>DAY(InputData[[#This Row],[DATE]])</f>
        <v>8</v>
      </c>
      <c r="O123" s="11" t="str">
        <f>TEXT(InputData[[#This Row],[DATE]],"MMMM")</f>
        <v>June</v>
      </c>
      <c r="P123" s="11">
        <f>YEAR(InputData[[#This Row],[DATE]])</f>
        <v>2021</v>
      </c>
    </row>
    <row r="124" spans="1:16" x14ac:dyDescent="0.35">
      <c r="A124" s="3">
        <v>44356</v>
      </c>
      <c r="B124" s="4" t="s">
        <v>6</v>
      </c>
      <c r="C124" s="5">
        <v>7</v>
      </c>
      <c r="D124" s="5" t="s">
        <v>108</v>
      </c>
      <c r="E124" s="5" t="s">
        <v>143</v>
      </c>
      <c r="F124" s="6">
        <v>0</v>
      </c>
      <c r="G124" t="str">
        <f>VLOOKUP(InputData[[#This Row],[PRODUCT ID]],'Master Data'!A:F,2,0)</f>
        <v>Product01</v>
      </c>
      <c r="H124" t="str">
        <f>VLOOKUP(InputData[[#This Row],[PRODUCT ID]],'Master Data'!A:F,3,0)</f>
        <v>Category01</v>
      </c>
      <c r="I124" t="str">
        <f>VLOOKUP(InputData[[#This Row],[PRODUCT ID]],'Master Data'!A:F,4,0)</f>
        <v>Kg</v>
      </c>
      <c r="J124" s="15">
        <f>VLOOKUP(InputData[[#This Row],[PRODUCT ID]],'Master Data'!A:F,5,0)</f>
        <v>98</v>
      </c>
      <c r="K124" s="15">
        <f>VLOOKUP(InputData[[#This Row],[PRODUCT ID]],'Master Data'!A:F,6,0)</f>
        <v>103.88</v>
      </c>
      <c r="L124" s="15">
        <f>InputData[[#This Row],[BUYING PRIZE]]*InputData[[#This Row],[QUANTITY]]</f>
        <v>686</v>
      </c>
      <c r="M124" s="15">
        <f>InputData[[#This Row],[SELLING PRICE]]*InputData[[#This Row],[QUANTITY]]*(1-InputData[[#This Row],[DISCOUNT %]])</f>
        <v>727.16</v>
      </c>
      <c r="N124" s="11">
        <f>DAY(InputData[[#This Row],[DATE]])</f>
        <v>9</v>
      </c>
      <c r="O124" s="11" t="str">
        <f>TEXT(InputData[[#This Row],[DATE]],"MMMM")</f>
        <v>June</v>
      </c>
      <c r="P124" s="11">
        <f>YEAR(InputData[[#This Row],[DATE]])</f>
        <v>2021</v>
      </c>
    </row>
    <row r="125" spans="1:16" x14ac:dyDescent="0.35">
      <c r="A125" s="3">
        <v>44358</v>
      </c>
      <c r="B125" s="4" t="s">
        <v>73</v>
      </c>
      <c r="C125" s="5">
        <v>12</v>
      </c>
      <c r="D125" s="5" t="s">
        <v>105</v>
      </c>
      <c r="E125" s="5" t="s">
        <v>107</v>
      </c>
      <c r="F125" s="6">
        <v>0</v>
      </c>
      <c r="G125" t="str">
        <f>VLOOKUP(InputData[[#This Row],[PRODUCT ID]],'Master Data'!A:F,2,0)</f>
        <v>Product32</v>
      </c>
      <c r="H125" t="str">
        <f>VLOOKUP(InputData[[#This Row],[PRODUCT ID]],'Master Data'!A:F,3,0)</f>
        <v>Category04</v>
      </c>
      <c r="I125" t="str">
        <f>VLOOKUP(InputData[[#This Row],[PRODUCT ID]],'Master Data'!A:F,4,0)</f>
        <v>Kg</v>
      </c>
      <c r="J125" s="15">
        <f>VLOOKUP(InputData[[#This Row],[PRODUCT ID]],'Master Data'!A:F,5,0)</f>
        <v>89</v>
      </c>
      <c r="K125" s="15">
        <f>VLOOKUP(InputData[[#This Row],[PRODUCT ID]],'Master Data'!A:F,6,0)</f>
        <v>117.48</v>
      </c>
      <c r="L125" s="15">
        <f>InputData[[#This Row],[BUYING PRIZE]]*InputData[[#This Row],[QUANTITY]]</f>
        <v>1068</v>
      </c>
      <c r="M125" s="15">
        <f>InputData[[#This Row],[SELLING PRICE]]*InputData[[#This Row],[QUANTITY]]*(1-InputData[[#This Row],[DISCOUNT %]])</f>
        <v>1409.76</v>
      </c>
      <c r="N125" s="11">
        <f>DAY(InputData[[#This Row],[DATE]])</f>
        <v>11</v>
      </c>
      <c r="O125" s="11" t="str">
        <f>TEXT(InputData[[#This Row],[DATE]],"MMMM")</f>
        <v>June</v>
      </c>
      <c r="P125" s="11">
        <f>YEAR(InputData[[#This Row],[DATE]])</f>
        <v>2021</v>
      </c>
    </row>
    <row r="126" spans="1:16" x14ac:dyDescent="0.35">
      <c r="A126" s="3">
        <v>44359</v>
      </c>
      <c r="B126" s="4" t="s">
        <v>92</v>
      </c>
      <c r="C126" s="5">
        <v>6</v>
      </c>
      <c r="D126" s="5" t="s">
        <v>108</v>
      </c>
      <c r="E126" s="5" t="s">
        <v>143</v>
      </c>
      <c r="F126" s="6">
        <v>0</v>
      </c>
      <c r="G126" t="str">
        <f>VLOOKUP(InputData[[#This Row],[PRODUCT ID]],'Master Data'!A:F,2,0)</f>
        <v>Product41</v>
      </c>
      <c r="H126" t="str">
        <f>VLOOKUP(InputData[[#This Row],[PRODUCT ID]],'Master Data'!A:F,3,0)</f>
        <v>Category05</v>
      </c>
      <c r="I126" t="str">
        <f>VLOOKUP(InputData[[#This Row],[PRODUCT ID]],'Master Data'!A:F,4,0)</f>
        <v>Ft</v>
      </c>
      <c r="J126" s="15">
        <f>VLOOKUP(InputData[[#This Row],[PRODUCT ID]],'Master Data'!A:F,5,0)</f>
        <v>138</v>
      </c>
      <c r="K126" s="15">
        <f>VLOOKUP(InputData[[#This Row],[PRODUCT ID]],'Master Data'!A:F,6,0)</f>
        <v>173.88</v>
      </c>
      <c r="L126" s="15">
        <f>InputData[[#This Row],[BUYING PRIZE]]*InputData[[#This Row],[QUANTITY]]</f>
        <v>828</v>
      </c>
      <c r="M126" s="15">
        <f>InputData[[#This Row],[SELLING PRICE]]*InputData[[#This Row],[QUANTITY]]*(1-InputData[[#This Row],[DISCOUNT %]])</f>
        <v>1043.28</v>
      </c>
      <c r="N126" s="11">
        <f>DAY(InputData[[#This Row],[DATE]])</f>
        <v>12</v>
      </c>
      <c r="O126" s="11" t="str">
        <f>TEXT(InputData[[#This Row],[DATE]],"MMMM")</f>
        <v>June</v>
      </c>
      <c r="P126" s="11">
        <f>YEAR(InputData[[#This Row],[DATE]])</f>
        <v>2021</v>
      </c>
    </row>
    <row r="127" spans="1:16" x14ac:dyDescent="0.35">
      <c r="A127" s="3">
        <v>44361</v>
      </c>
      <c r="B127" s="4" t="s">
        <v>58</v>
      </c>
      <c r="C127" s="5">
        <v>10</v>
      </c>
      <c r="D127" s="5" t="s">
        <v>106</v>
      </c>
      <c r="E127" s="5" t="s">
        <v>107</v>
      </c>
      <c r="F127" s="6">
        <v>0</v>
      </c>
      <c r="G127" t="str">
        <f>VLOOKUP(InputData[[#This Row],[PRODUCT ID]],'Master Data'!A:F,2,0)</f>
        <v>Product25</v>
      </c>
      <c r="H127" t="str">
        <f>VLOOKUP(InputData[[#This Row],[PRODUCT ID]],'Master Data'!A:F,3,0)</f>
        <v>Category03</v>
      </c>
      <c r="I127" t="str">
        <f>VLOOKUP(InputData[[#This Row],[PRODUCT ID]],'Master Data'!A:F,4,0)</f>
        <v>No.</v>
      </c>
      <c r="J127" s="15">
        <f>VLOOKUP(InputData[[#This Row],[PRODUCT ID]],'Master Data'!A:F,5,0)</f>
        <v>7</v>
      </c>
      <c r="K127" s="15">
        <f>VLOOKUP(InputData[[#This Row],[PRODUCT ID]],'Master Data'!A:F,6,0)</f>
        <v>8.33</v>
      </c>
      <c r="L127" s="15">
        <f>InputData[[#This Row],[BUYING PRIZE]]*InputData[[#This Row],[QUANTITY]]</f>
        <v>70</v>
      </c>
      <c r="M127" s="15">
        <f>InputData[[#This Row],[SELLING PRICE]]*InputData[[#This Row],[QUANTITY]]*(1-InputData[[#This Row],[DISCOUNT %]])</f>
        <v>83.3</v>
      </c>
      <c r="N127" s="11">
        <f>DAY(InputData[[#This Row],[DATE]])</f>
        <v>14</v>
      </c>
      <c r="O127" s="11" t="str">
        <f>TEXT(InputData[[#This Row],[DATE]],"MMMM")</f>
        <v>June</v>
      </c>
      <c r="P127" s="11">
        <f>YEAR(InputData[[#This Row],[DATE]])</f>
        <v>2021</v>
      </c>
    </row>
    <row r="128" spans="1:16" x14ac:dyDescent="0.35">
      <c r="A128" s="3">
        <v>44363</v>
      </c>
      <c r="B128" s="4" t="s">
        <v>45</v>
      </c>
      <c r="C128" s="5">
        <v>5</v>
      </c>
      <c r="D128" s="5" t="s">
        <v>105</v>
      </c>
      <c r="E128" s="5" t="s">
        <v>107</v>
      </c>
      <c r="F128" s="6">
        <v>0</v>
      </c>
      <c r="G128" t="str">
        <f>VLOOKUP(InputData[[#This Row],[PRODUCT ID]],'Master Data'!A:F,2,0)</f>
        <v>Product19</v>
      </c>
      <c r="H128" t="str">
        <f>VLOOKUP(InputData[[#This Row],[PRODUCT ID]],'Master Data'!A:F,3,0)</f>
        <v>Category02</v>
      </c>
      <c r="I128" t="str">
        <f>VLOOKUP(InputData[[#This Row],[PRODUCT ID]],'Master Data'!A:F,4,0)</f>
        <v>Ft</v>
      </c>
      <c r="J128" s="15">
        <f>VLOOKUP(InputData[[#This Row],[PRODUCT ID]],'Master Data'!A:F,5,0)</f>
        <v>150</v>
      </c>
      <c r="K128" s="15">
        <f>VLOOKUP(InputData[[#This Row],[PRODUCT ID]],'Master Data'!A:F,6,0)</f>
        <v>210</v>
      </c>
      <c r="L128" s="15">
        <f>InputData[[#This Row],[BUYING PRIZE]]*InputData[[#This Row],[QUANTITY]]</f>
        <v>750</v>
      </c>
      <c r="M128" s="15">
        <f>InputData[[#This Row],[SELLING PRICE]]*InputData[[#This Row],[QUANTITY]]*(1-InputData[[#This Row],[DISCOUNT %]])</f>
        <v>1050</v>
      </c>
      <c r="N128" s="11">
        <f>DAY(InputData[[#This Row],[DATE]])</f>
        <v>16</v>
      </c>
      <c r="O128" s="11" t="str">
        <f>TEXT(InputData[[#This Row],[DATE]],"MMMM")</f>
        <v>June</v>
      </c>
      <c r="P128" s="11">
        <f>YEAR(InputData[[#This Row],[DATE]])</f>
        <v>2021</v>
      </c>
    </row>
    <row r="129" spans="1:16" x14ac:dyDescent="0.35">
      <c r="A129" s="3">
        <v>44363</v>
      </c>
      <c r="B129" s="4" t="s">
        <v>37</v>
      </c>
      <c r="C129" s="5">
        <v>12</v>
      </c>
      <c r="D129" s="5" t="s">
        <v>106</v>
      </c>
      <c r="E129" s="5" t="s">
        <v>107</v>
      </c>
      <c r="F129" s="6">
        <v>0</v>
      </c>
      <c r="G129" t="str">
        <f>VLOOKUP(InputData[[#This Row],[PRODUCT ID]],'Master Data'!A:F,2,0)</f>
        <v>Product15</v>
      </c>
      <c r="H129" t="str">
        <f>VLOOKUP(InputData[[#This Row],[PRODUCT ID]],'Master Data'!A:F,3,0)</f>
        <v>Category02</v>
      </c>
      <c r="I129" t="str">
        <f>VLOOKUP(InputData[[#This Row],[PRODUCT ID]],'Master Data'!A:F,4,0)</f>
        <v>No.</v>
      </c>
      <c r="J129" s="15">
        <f>VLOOKUP(InputData[[#This Row],[PRODUCT ID]],'Master Data'!A:F,5,0)</f>
        <v>12</v>
      </c>
      <c r="K129" s="15">
        <f>VLOOKUP(InputData[[#This Row],[PRODUCT ID]],'Master Data'!A:F,6,0)</f>
        <v>15.719999999999999</v>
      </c>
      <c r="L129" s="15">
        <f>InputData[[#This Row],[BUYING PRIZE]]*InputData[[#This Row],[QUANTITY]]</f>
        <v>144</v>
      </c>
      <c r="M129" s="15">
        <f>InputData[[#This Row],[SELLING PRICE]]*InputData[[#This Row],[QUANTITY]]*(1-InputData[[#This Row],[DISCOUNT %]])</f>
        <v>188.64</v>
      </c>
      <c r="N129" s="11">
        <f>DAY(InputData[[#This Row],[DATE]])</f>
        <v>16</v>
      </c>
      <c r="O129" s="11" t="str">
        <f>TEXT(InputData[[#This Row],[DATE]],"MMMM")</f>
        <v>June</v>
      </c>
      <c r="P129" s="11">
        <f>YEAR(InputData[[#This Row],[DATE]])</f>
        <v>2021</v>
      </c>
    </row>
    <row r="130" spans="1:16" x14ac:dyDescent="0.35">
      <c r="A130" s="3">
        <v>44363</v>
      </c>
      <c r="B130" s="4" t="s">
        <v>88</v>
      </c>
      <c r="C130" s="5">
        <v>11</v>
      </c>
      <c r="D130" s="5" t="s">
        <v>108</v>
      </c>
      <c r="E130" s="5" t="s">
        <v>107</v>
      </c>
      <c r="F130" s="6">
        <v>0</v>
      </c>
      <c r="G130" t="str">
        <f>VLOOKUP(InputData[[#This Row],[PRODUCT ID]],'Master Data'!A:F,2,0)</f>
        <v>Product39</v>
      </c>
      <c r="H130" t="str">
        <f>VLOOKUP(InputData[[#This Row],[PRODUCT ID]],'Master Data'!A:F,3,0)</f>
        <v>Category05</v>
      </c>
      <c r="I130" t="str">
        <f>VLOOKUP(InputData[[#This Row],[PRODUCT ID]],'Master Data'!A:F,4,0)</f>
        <v>No.</v>
      </c>
      <c r="J130" s="15">
        <f>VLOOKUP(InputData[[#This Row],[PRODUCT ID]],'Master Data'!A:F,5,0)</f>
        <v>37</v>
      </c>
      <c r="K130" s="15">
        <f>VLOOKUP(InputData[[#This Row],[PRODUCT ID]],'Master Data'!A:F,6,0)</f>
        <v>42.55</v>
      </c>
      <c r="L130" s="15">
        <f>InputData[[#This Row],[BUYING PRIZE]]*InputData[[#This Row],[QUANTITY]]</f>
        <v>407</v>
      </c>
      <c r="M130" s="15">
        <f>InputData[[#This Row],[SELLING PRICE]]*InputData[[#This Row],[QUANTITY]]*(1-InputData[[#This Row],[DISCOUNT %]])</f>
        <v>468.04999999999995</v>
      </c>
      <c r="N130" s="11">
        <f>DAY(InputData[[#This Row],[DATE]])</f>
        <v>16</v>
      </c>
      <c r="O130" s="11" t="str">
        <f>TEXT(InputData[[#This Row],[DATE]],"MMMM")</f>
        <v>June</v>
      </c>
      <c r="P130" s="11">
        <f>YEAR(InputData[[#This Row],[DATE]])</f>
        <v>2021</v>
      </c>
    </row>
    <row r="131" spans="1:16" x14ac:dyDescent="0.35">
      <c r="A131" s="3">
        <v>44365</v>
      </c>
      <c r="B131" s="4" t="s">
        <v>58</v>
      </c>
      <c r="C131" s="5">
        <v>13</v>
      </c>
      <c r="D131" s="5" t="s">
        <v>108</v>
      </c>
      <c r="E131" s="5" t="s">
        <v>107</v>
      </c>
      <c r="F131" s="6">
        <v>0</v>
      </c>
      <c r="G131" t="str">
        <f>VLOOKUP(InputData[[#This Row],[PRODUCT ID]],'Master Data'!A:F,2,0)</f>
        <v>Product25</v>
      </c>
      <c r="H131" t="str">
        <f>VLOOKUP(InputData[[#This Row],[PRODUCT ID]],'Master Data'!A:F,3,0)</f>
        <v>Category03</v>
      </c>
      <c r="I131" t="str">
        <f>VLOOKUP(InputData[[#This Row],[PRODUCT ID]],'Master Data'!A:F,4,0)</f>
        <v>No.</v>
      </c>
      <c r="J131" s="15">
        <f>VLOOKUP(InputData[[#This Row],[PRODUCT ID]],'Master Data'!A:F,5,0)</f>
        <v>7</v>
      </c>
      <c r="K131" s="15">
        <f>VLOOKUP(InputData[[#This Row],[PRODUCT ID]],'Master Data'!A:F,6,0)</f>
        <v>8.33</v>
      </c>
      <c r="L131" s="15">
        <f>InputData[[#This Row],[BUYING PRIZE]]*InputData[[#This Row],[QUANTITY]]</f>
        <v>91</v>
      </c>
      <c r="M131" s="15">
        <f>InputData[[#This Row],[SELLING PRICE]]*InputData[[#This Row],[QUANTITY]]*(1-InputData[[#This Row],[DISCOUNT %]])</f>
        <v>108.29</v>
      </c>
      <c r="N131" s="11">
        <f>DAY(InputData[[#This Row],[DATE]])</f>
        <v>18</v>
      </c>
      <c r="O131" s="11" t="str">
        <f>TEXT(InputData[[#This Row],[DATE]],"MMMM")</f>
        <v>June</v>
      </c>
      <c r="P131" s="11">
        <f>YEAR(InputData[[#This Row],[DATE]])</f>
        <v>2021</v>
      </c>
    </row>
    <row r="132" spans="1:16" x14ac:dyDescent="0.35">
      <c r="A132" s="3">
        <v>44366</v>
      </c>
      <c r="B132" s="4" t="s">
        <v>92</v>
      </c>
      <c r="C132" s="5">
        <v>5</v>
      </c>
      <c r="D132" s="5" t="s">
        <v>108</v>
      </c>
      <c r="E132" s="5" t="s">
        <v>143</v>
      </c>
      <c r="F132" s="6">
        <v>0</v>
      </c>
      <c r="G132" t="str">
        <f>VLOOKUP(InputData[[#This Row],[PRODUCT ID]],'Master Data'!A:F,2,0)</f>
        <v>Product41</v>
      </c>
      <c r="H132" t="str">
        <f>VLOOKUP(InputData[[#This Row],[PRODUCT ID]],'Master Data'!A:F,3,0)</f>
        <v>Category05</v>
      </c>
      <c r="I132" t="str">
        <f>VLOOKUP(InputData[[#This Row],[PRODUCT ID]],'Master Data'!A:F,4,0)</f>
        <v>Ft</v>
      </c>
      <c r="J132" s="15">
        <f>VLOOKUP(InputData[[#This Row],[PRODUCT ID]],'Master Data'!A:F,5,0)</f>
        <v>138</v>
      </c>
      <c r="K132" s="15">
        <f>VLOOKUP(InputData[[#This Row],[PRODUCT ID]],'Master Data'!A:F,6,0)</f>
        <v>173.88</v>
      </c>
      <c r="L132" s="15">
        <f>InputData[[#This Row],[BUYING PRIZE]]*InputData[[#This Row],[QUANTITY]]</f>
        <v>690</v>
      </c>
      <c r="M132" s="15">
        <f>InputData[[#This Row],[SELLING PRICE]]*InputData[[#This Row],[QUANTITY]]*(1-InputData[[#This Row],[DISCOUNT %]])</f>
        <v>869.4</v>
      </c>
      <c r="N132" s="11">
        <f>DAY(InputData[[#This Row],[DATE]])</f>
        <v>19</v>
      </c>
      <c r="O132" s="11" t="str">
        <f>TEXT(InputData[[#This Row],[DATE]],"MMMM")</f>
        <v>June</v>
      </c>
      <c r="P132" s="11">
        <f>YEAR(InputData[[#This Row],[DATE]])</f>
        <v>2021</v>
      </c>
    </row>
    <row r="133" spans="1:16" x14ac:dyDescent="0.35">
      <c r="A133" s="3">
        <v>44367</v>
      </c>
      <c r="B133" s="4" t="s">
        <v>39</v>
      </c>
      <c r="C133" s="5">
        <v>1</v>
      </c>
      <c r="D133" s="5" t="s">
        <v>105</v>
      </c>
      <c r="E133" s="5" t="s">
        <v>107</v>
      </c>
      <c r="F133" s="6">
        <v>0</v>
      </c>
      <c r="G133" t="str">
        <f>VLOOKUP(InputData[[#This Row],[PRODUCT ID]],'Master Data'!A:F,2,0)</f>
        <v>Product16</v>
      </c>
      <c r="H133" t="str">
        <f>VLOOKUP(InputData[[#This Row],[PRODUCT ID]],'Master Data'!A:F,3,0)</f>
        <v>Category02</v>
      </c>
      <c r="I133" t="str">
        <f>VLOOKUP(InputData[[#This Row],[PRODUCT ID]],'Master Data'!A:F,4,0)</f>
        <v>No.</v>
      </c>
      <c r="J133" s="15">
        <f>VLOOKUP(InputData[[#This Row],[PRODUCT ID]],'Master Data'!A:F,5,0)</f>
        <v>13</v>
      </c>
      <c r="K133" s="15">
        <f>VLOOKUP(InputData[[#This Row],[PRODUCT ID]],'Master Data'!A:F,6,0)</f>
        <v>16.64</v>
      </c>
      <c r="L133" s="15">
        <f>InputData[[#This Row],[BUYING PRIZE]]*InputData[[#This Row],[QUANTITY]]</f>
        <v>13</v>
      </c>
      <c r="M133" s="15">
        <f>InputData[[#This Row],[SELLING PRICE]]*InputData[[#This Row],[QUANTITY]]*(1-InputData[[#This Row],[DISCOUNT %]])</f>
        <v>16.64</v>
      </c>
      <c r="N133" s="11">
        <f>DAY(InputData[[#This Row],[DATE]])</f>
        <v>20</v>
      </c>
      <c r="O133" s="11" t="str">
        <f>TEXT(InputData[[#This Row],[DATE]],"MMMM")</f>
        <v>June</v>
      </c>
      <c r="P133" s="11">
        <f>YEAR(InputData[[#This Row],[DATE]])</f>
        <v>2021</v>
      </c>
    </row>
    <row r="134" spans="1:16" x14ac:dyDescent="0.35">
      <c r="A134" s="3">
        <v>44370</v>
      </c>
      <c r="B134" s="4" t="s">
        <v>39</v>
      </c>
      <c r="C134" s="5">
        <v>4</v>
      </c>
      <c r="D134" s="5" t="s">
        <v>108</v>
      </c>
      <c r="E134" s="5" t="s">
        <v>143</v>
      </c>
      <c r="F134" s="6">
        <v>0</v>
      </c>
      <c r="G134" t="str">
        <f>VLOOKUP(InputData[[#This Row],[PRODUCT ID]],'Master Data'!A:F,2,0)</f>
        <v>Product16</v>
      </c>
      <c r="H134" t="str">
        <f>VLOOKUP(InputData[[#This Row],[PRODUCT ID]],'Master Data'!A:F,3,0)</f>
        <v>Category02</v>
      </c>
      <c r="I134" t="str">
        <f>VLOOKUP(InputData[[#This Row],[PRODUCT ID]],'Master Data'!A:F,4,0)</f>
        <v>No.</v>
      </c>
      <c r="J134" s="15">
        <f>VLOOKUP(InputData[[#This Row],[PRODUCT ID]],'Master Data'!A:F,5,0)</f>
        <v>13</v>
      </c>
      <c r="K134" s="15">
        <f>VLOOKUP(InputData[[#This Row],[PRODUCT ID]],'Master Data'!A:F,6,0)</f>
        <v>16.64</v>
      </c>
      <c r="L134" s="15">
        <f>InputData[[#This Row],[BUYING PRIZE]]*InputData[[#This Row],[QUANTITY]]</f>
        <v>52</v>
      </c>
      <c r="M134" s="15">
        <f>InputData[[#This Row],[SELLING PRICE]]*InputData[[#This Row],[QUANTITY]]*(1-InputData[[#This Row],[DISCOUNT %]])</f>
        <v>66.56</v>
      </c>
      <c r="N134" s="11">
        <f>DAY(InputData[[#This Row],[DATE]])</f>
        <v>23</v>
      </c>
      <c r="O134" s="11" t="str">
        <f>TEXT(InputData[[#This Row],[DATE]],"MMMM")</f>
        <v>June</v>
      </c>
      <c r="P134" s="11">
        <f>YEAR(InputData[[#This Row],[DATE]])</f>
        <v>2021</v>
      </c>
    </row>
    <row r="135" spans="1:16" x14ac:dyDescent="0.35">
      <c r="A135" s="3">
        <v>44371</v>
      </c>
      <c r="B135" s="4" t="s">
        <v>29</v>
      </c>
      <c r="C135" s="5">
        <v>13</v>
      </c>
      <c r="D135" s="5" t="s">
        <v>108</v>
      </c>
      <c r="E135" s="5" t="s">
        <v>143</v>
      </c>
      <c r="F135" s="6">
        <v>0</v>
      </c>
      <c r="G135" t="str">
        <f>VLOOKUP(InputData[[#This Row],[PRODUCT ID]],'Master Data'!A:F,2,0)</f>
        <v>Product11</v>
      </c>
      <c r="H135" t="str">
        <f>VLOOKUP(InputData[[#This Row],[PRODUCT ID]],'Master Data'!A:F,3,0)</f>
        <v>Category02</v>
      </c>
      <c r="I135" t="str">
        <f>VLOOKUP(InputData[[#This Row],[PRODUCT ID]],'Master Data'!A:F,4,0)</f>
        <v>Lt</v>
      </c>
      <c r="J135" s="15">
        <f>VLOOKUP(InputData[[#This Row],[PRODUCT ID]],'Master Data'!A:F,5,0)</f>
        <v>44</v>
      </c>
      <c r="K135" s="15">
        <f>VLOOKUP(InputData[[#This Row],[PRODUCT ID]],'Master Data'!A:F,6,0)</f>
        <v>48.4</v>
      </c>
      <c r="L135" s="15">
        <f>InputData[[#This Row],[BUYING PRIZE]]*InputData[[#This Row],[QUANTITY]]</f>
        <v>572</v>
      </c>
      <c r="M135" s="15">
        <f>InputData[[#This Row],[SELLING PRICE]]*InputData[[#This Row],[QUANTITY]]*(1-InputData[[#This Row],[DISCOUNT %]])</f>
        <v>629.19999999999993</v>
      </c>
      <c r="N135" s="11">
        <f>DAY(InputData[[#This Row],[DATE]])</f>
        <v>24</v>
      </c>
      <c r="O135" s="11" t="str">
        <f>TEXT(InputData[[#This Row],[DATE]],"MMMM")</f>
        <v>June</v>
      </c>
      <c r="P135" s="11">
        <f>YEAR(InputData[[#This Row],[DATE]])</f>
        <v>2021</v>
      </c>
    </row>
    <row r="136" spans="1:16" x14ac:dyDescent="0.35">
      <c r="A136" s="3">
        <v>44373</v>
      </c>
      <c r="B136" s="4" t="s">
        <v>24</v>
      </c>
      <c r="C136" s="5">
        <v>7</v>
      </c>
      <c r="D136" s="5" t="s">
        <v>106</v>
      </c>
      <c r="E136" s="5" t="s">
        <v>143</v>
      </c>
      <c r="F136" s="6">
        <v>0</v>
      </c>
      <c r="G136" t="str">
        <f>VLOOKUP(InputData[[#This Row],[PRODUCT ID]],'Master Data'!A:F,2,0)</f>
        <v>Product09</v>
      </c>
      <c r="H136" t="str">
        <f>VLOOKUP(InputData[[#This Row],[PRODUCT ID]],'Master Data'!A:F,3,0)</f>
        <v>Category01</v>
      </c>
      <c r="I136" t="str">
        <f>VLOOKUP(InputData[[#This Row],[PRODUCT ID]],'Master Data'!A:F,4,0)</f>
        <v>No.</v>
      </c>
      <c r="J136" s="15">
        <f>VLOOKUP(InputData[[#This Row],[PRODUCT ID]],'Master Data'!A:F,5,0)</f>
        <v>6</v>
      </c>
      <c r="K136" s="15">
        <f>VLOOKUP(InputData[[#This Row],[PRODUCT ID]],'Master Data'!A:F,6,0)</f>
        <v>7.8599999999999994</v>
      </c>
      <c r="L136" s="15">
        <f>InputData[[#This Row],[BUYING PRIZE]]*InputData[[#This Row],[QUANTITY]]</f>
        <v>42</v>
      </c>
      <c r="M136" s="15">
        <f>InputData[[#This Row],[SELLING PRICE]]*InputData[[#This Row],[QUANTITY]]*(1-InputData[[#This Row],[DISCOUNT %]])</f>
        <v>55.019999999999996</v>
      </c>
      <c r="N136" s="11">
        <f>DAY(InputData[[#This Row],[DATE]])</f>
        <v>26</v>
      </c>
      <c r="O136" s="11" t="str">
        <f>TEXT(InputData[[#This Row],[DATE]],"MMMM")</f>
        <v>June</v>
      </c>
      <c r="P136" s="11">
        <f>YEAR(InputData[[#This Row],[DATE]])</f>
        <v>2021</v>
      </c>
    </row>
    <row r="137" spans="1:16" x14ac:dyDescent="0.35">
      <c r="A137" s="3">
        <v>44374</v>
      </c>
      <c r="B137" s="4" t="s">
        <v>16</v>
      </c>
      <c r="C137" s="5">
        <v>11</v>
      </c>
      <c r="D137" s="5" t="s">
        <v>108</v>
      </c>
      <c r="E137" s="5" t="s">
        <v>107</v>
      </c>
      <c r="F137" s="6">
        <v>0</v>
      </c>
      <c r="G137" t="str">
        <f>VLOOKUP(InputData[[#This Row],[PRODUCT ID]],'Master Data'!A:F,2,0)</f>
        <v>Product05</v>
      </c>
      <c r="H137" t="str">
        <f>VLOOKUP(InputData[[#This Row],[PRODUCT ID]],'Master Data'!A:F,3,0)</f>
        <v>Category01</v>
      </c>
      <c r="I137" t="str">
        <f>VLOOKUP(InputData[[#This Row],[PRODUCT ID]],'Master Data'!A:F,4,0)</f>
        <v>Ft</v>
      </c>
      <c r="J137" s="15">
        <f>VLOOKUP(InputData[[#This Row],[PRODUCT ID]],'Master Data'!A:F,5,0)</f>
        <v>133</v>
      </c>
      <c r="K137" s="15">
        <f>VLOOKUP(InputData[[#This Row],[PRODUCT ID]],'Master Data'!A:F,6,0)</f>
        <v>155.61000000000001</v>
      </c>
      <c r="L137" s="15">
        <f>InputData[[#This Row],[BUYING PRIZE]]*InputData[[#This Row],[QUANTITY]]</f>
        <v>1463</v>
      </c>
      <c r="M137" s="15">
        <f>InputData[[#This Row],[SELLING PRICE]]*InputData[[#This Row],[QUANTITY]]*(1-InputData[[#This Row],[DISCOUNT %]])</f>
        <v>1711.71</v>
      </c>
      <c r="N137" s="11">
        <f>DAY(InputData[[#This Row],[DATE]])</f>
        <v>27</v>
      </c>
      <c r="O137" s="11" t="str">
        <f>TEXT(InputData[[#This Row],[DATE]],"MMMM")</f>
        <v>June</v>
      </c>
      <c r="P137" s="11">
        <f>YEAR(InputData[[#This Row],[DATE]])</f>
        <v>2021</v>
      </c>
    </row>
    <row r="138" spans="1:16" x14ac:dyDescent="0.35">
      <c r="A138" s="3">
        <v>44375</v>
      </c>
      <c r="B138" s="4" t="s">
        <v>50</v>
      </c>
      <c r="C138" s="5">
        <v>2</v>
      </c>
      <c r="D138" s="5" t="s">
        <v>106</v>
      </c>
      <c r="E138" s="5" t="s">
        <v>107</v>
      </c>
      <c r="F138" s="6">
        <v>0</v>
      </c>
      <c r="G138" t="str">
        <f>VLOOKUP(InputData[[#This Row],[PRODUCT ID]],'Master Data'!A:F,2,0)</f>
        <v>Product21</v>
      </c>
      <c r="H138" t="str">
        <f>VLOOKUP(InputData[[#This Row],[PRODUCT ID]],'Master Data'!A:F,3,0)</f>
        <v>Category03</v>
      </c>
      <c r="I138" t="str">
        <f>VLOOKUP(InputData[[#This Row],[PRODUCT ID]],'Master Data'!A:F,4,0)</f>
        <v>Ft</v>
      </c>
      <c r="J138" s="15">
        <f>VLOOKUP(InputData[[#This Row],[PRODUCT ID]],'Master Data'!A:F,5,0)</f>
        <v>126</v>
      </c>
      <c r="K138" s="15">
        <f>VLOOKUP(InputData[[#This Row],[PRODUCT ID]],'Master Data'!A:F,6,0)</f>
        <v>162.54</v>
      </c>
      <c r="L138" s="15">
        <f>InputData[[#This Row],[BUYING PRIZE]]*InputData[[#This Row],[QUANTITY]]</f>
        <v>252</v>
      </c>
      <c r="M138" s="15">
        <f>InputData[[#This Row],[SELLING PRICE]]*InputData[[#This Row],[QUANTITY]]*(1-InputData[[#This Row],[DISCOUNT %]])</f>
        <v>325.08</v>
      </c>
      <c r="N138" s="11">
        <f>DAY(InputData[[#This Row],[DATE]])</f>
        <v>28</v>
      </c>
      <c r="O138" s="11" t="str">
        <f>TEXT(InputData[[#This Row],[DATE]],"MMMM")</f>
        <v>June</v>
      </c>
      <c r="P138" s="11">
        <f>YEAR(InputData[[#This Row],[DATE]])</f>
        <v>2021</v>
      </c>
    </row>
    <row r="139" spans="1:16" x14ac:dyDescent="0.35">
      <c r="A139" s="3">
        <v>44375</v>
      </c>
      <c r="B139" s="4" t="s">
        <v>79</v>
      </c>
      <c r="C139" s="5">
        <v>7</v>
      </c>
      <c r="D139" s="5" t="s">
        <v>106</v>
      </c>
      <c r="E139" s="5" t="s">
        <v>143</v>
      </c>
      <c r="F139" s="6">
        <v>0</v>
      </c>
      <c r="G139" t="str">
        <f>VLOOKUP(InputData[[#This Row],[PRODUCT ID]],'Master Data'!A:F,2,0)</f>
        <v>Product35</v>
      </c>
      <c r="H139" t="str">
        <f>VLOOKUP(InputData[[#This Row],[PRODUCT ID]],'Master Data'!A:F,3,0)</f>
        <v>Category04</v>
      </c>
      <c r="I139" t="str">
        <f>VLOOKUP(InputData[[#This Row],[PRODUCT ID]],'Master Data'!A:F,4,0)</f>
        <v>No.</v>
      </c>
      <c r="J139" s="15">
        <f>VLOOKUP(InputData[[#This Row],[PRODUCT ID]],'Master Data'!A:F,5,0)</f>
        <v>5</v>
      </c>
      <c r="K139" s="15">
        <f>VLOOKUP(InputData[[#This Row],[PRODUCT ID]],'Master Data'!A:F,6,0)</f>
        <v>6.7</v>
      </c>
      <c r="L139" s="15">
        <f>InputData[[#This Row],[BUYING PRIZE]]*InputData[[#This Row],[QUANTITY]]</f>
        <v>35</v>
      </c>
      <c r="M139" s="15">
        <f>InputData[[#This Row],[SELLING PRICE]]*InputData[[#This Row],[QUANTITY]]*(1-InputData[[#This Row],[DISCOUNT %]])</f>
        <v>46.9</v>
      </c>
      <c r="N139" s="11">
        <f>DAY(InputData[[#This Row],[DATE]])</f>
        <v>28</v>
      </c>
      <c r="O139" s="11" t="str">
        <f>TEXT(InputData[[#This Row],[DATE]],"MMMM")</f>
        <v>June</v>
      </c>
      <c r="P139" s="11">
        <f>YEAR(InputData[[#This Row],[DATE]])</f>
        <v>2021</v>
      </c>
    </row>
    <row r="140" spans="1:16" x14ac:dyDescent="0.35">
      <c r="A140" s="3">
        <v>44376</v>
      </c>
      <c r="B140" s="4" t="s">
        <v>35</v>
      </c>
      <c r="C140" s="5">
        <v>4</v>
      </c>
      <c r="D140" s="5" t="s">
        <v>108</v>
      </c>
      <c r="E140" s="5" t="s">
        <v>143</v>
      </c>
      <c r="F140" s="6">
        <v>0</v>
      </c>
      <c r="G140" t="str">
        <f>VLOOKUP(InputData[[#This Row],[PRODUCT ID]],'Master Data'!A:F,2,0)</f>
        <v>Product14</v>
      </c>
      <c r="H140" t="str">
        <f>VLOOKUP(InputData[[#This Row],[PRODUCT ID]],'Master Data'!A:F,3,0)</f>
        <v>Category02</v>
      </c>
      <c r="I140" t="str">
        <f>VLOOKUP(InputData[[#This Row],[PRODUCT ID]],'Master Data'!A:F,4,0)</f>
        <v>Kg</v>
      </c>
      <c r="J140" s="15">
        <f>VLOOKUP(InputData[[#This Row],[PRODUCT ID]],'Master Data'!A:F,5,0)</f>
        <v>112</v>
      </c>
      <c r="K140" s="15">
        <f>VLOOKUP(InputData[[#This Row],[PRODUCT ID]],'Master Data'!A:F,6,0)</f>
        <v>146.72</v>
      </c>
      <c r="L140" s="15">
        <f>InputData[[#This Row],[BUYING PRIZE]]*InputData[[#This Row],[QUANTITY]]</f>
        <v>448</v>
      </c>
      <c r="M140" s="15">
        <f>InputData[[#This Row],[SELLING PRICE]]*InputData[[#This Row],[QUANTITY]]*(1-InputData[[#This Row],[DISCOUNT %]])</f>
        <v>586.88</v>
      </c>
      <c r="N140" s="11">
        <f>DAY(InputData[[#This Row],[DATE]])</f>
        <v>29</v>
      </c>
      <c r="O140" s="11" t="str">
        <f>TEXT(InputData[[#This Row],[DATE]],"MMMM")</f>
        <v>June</v>
      </c>
      <c r="P140" s="11">
        <f>YEAR(InputData[[#This Row],[DATE]])</f>
        <v>2021</v>
      </c>
    </row>
    <row r="141" spans="1:16" x14ac:dyDescent="0.35">
      <c r="A141" s="3">
        <v>44378</v>
      </c>
      <c r="B141" s="4" t="s">
        <v>16</v>
      </c>
      <c r="C141" s="5">
        <v>11</v>
      </c>
      <c r="D141" s="5" t="s">
        <v>108</v>
      </c>
      <c r="E141" s="5" t="s">
        <v>107</v>
      </c>
      <c r="F141" s="6">
        <v>0</v>
      </c>
      <c r="G141" t="str">
        <f>VLOOKUP(InputData[[#This Row],[PRODUCT ID]],'Master Data'!A:F,2,0)</f>
        <v>Product05</v>
      </c>
      <c r="H141" t="str">
        <f>VLOOKUP(InputData[[#This Row],[PRODUCT ID]],'Master Data'!A:F,3,0)</f>
        <v>Category01</v>
      </c>
      <c r="I141" t="str">
        <f>VLOOKUP(InputData[[#This Row],[PRODUCT ID]],'Master Data'!A:F,4,0)</f>
        <v>Ft</v>
      </c>
      <c r="J141" s="15">
        <f>VLOOKUP(InputData[[#This Row],[PRODUCT ID]],'Master Data'!A:F,5,0)</f>
        <v>133</v>
      </c>
      <c r="K141" s="15">
        <f>VLOOKUP(InputData[[#This Row],[PRODUCT ID]],'Master Data'!A:F,6,0)</f>
        <v>155.61000000000001</v>
      </c>
      <c r="L141" s="15">
        <f>InputData[[#This Row],[BUYING PRIZE]]*InputData[[#This Row],[QUANTITY]]</f>
        <v>1463</v>
      </c>
      <c r="M141" s="15">
        <f>InputData[[#This Row],[SELLING PRICE]]*InputData[[#This Row],[QUANTITY]]*(1-InputData[[#This Row],[DISCOUNT %]])</f>
        <v>1711.71</v>
      </c>
      <c r="N141" s="11">
        <f>DAY(InputData[[#This Row],[DATE]])</f>
        <v>1</v>
      </c>
      <c r="O141" s="11" t="str">
        <f>TEXT(InputData[[#This Row],[DATE]],"MMMM")</f>
        <v>July</v>
      </c>
      <c r="P141" s="11">
        <f>YEAR(InputData[[#This Row],[DATE]])</f>
        <v>2021</v>
      </c>
    </row>
    <row r="142" spans="1:16" x14ac:dyDescent="0.35">
      <c r="A142" s="3">
        <v>44379</v>
      </c>
      <c r="B142" s="4" t="s">
        <v>26</v>
      </c>
      <c r="C142" s="5">
        <v>11</v>
      </c>
      <c r="D142" s="5" t="s">
        <v>108</v>
      </c>
      <c r="E142" s="5" t="s">
        <v>107</v>
      </c>
      <c r="F142" s="6">
        <v>0</v>
      </c>
      <c r="G142" t="str">
        <f>VLOOKUP(InputData[[#This Row],[PRODUCT ID]],'Master Data'!A:F,2,0)</f>
        <v>Product10</v>
      </c>
      <c r="H142" t="str">
        <f>VLOOKUP(InputData[[#This Row],[PRODUCT ID]],'Master Data'!A:F,3,0)</f>
        <v>Category02</v>
      </c>
      <c r="I142" t="str">
        <f>VLOOKUP(InputData[[#This Row],[PRODUCT ID]],'Master Data'!A:F,4,0)</f>
        <v>Ft</v>
      </c>
      <c r="J142" s="15">
        <f>VLOOKUP(InputData[[#This Row],[PRODUCT ID]],'Master Data'!A:F,5,0)</f>
        <v>148</v>
      </c>
      <c r="K142" s="15">
        <f>VLOOKUP(InputData[[#This Row],[PRODUCT ID]],'Master Data'!A:F,6,0)</f>
        <v>164.28</v>
      </c>
      <c r="L142" s="15">
        <f>InputData[[#This Row],[BUYING PRIZE]]*InputData[[#This Row],[QUANTITY]]</f>
        <v>1628</v>
      </c>
      <c r="M142" s="15">
        <f>InputData[[#This Row],[SELLING PRICE]]*InputData[[#This Row],[QUANTITY]]*(1-InputData[[#This Row],[DISCOUNT %]])</f>
        <v>1807.08</v>
      </c>
      <c r="N142" s="11">
        <f>DAY(InputData[[#This Row],[DATE]])</f>
        <v>2</v>
      </c>
      <c r="O142" s="11" t="str">
        <f>TEXT(InputData[[#This Row],[DATE]],"MMMM")</f>
        <v>July</v>
      </c>
      <c r="P142" s="11">
        <f>YEAR(InputData[[#This Row],[DATE]])</f>
        <v>2021</v>
      </c>
    </row>
    <row r="143" spans="1:16" x14ac:dyDescent="0.35">
      <c r="A143" s="3">
        <v>44380</v>
      </c>
      <c r="B143" s="4" t="s">
        <v>75</v>
      </c>
      <c r="C143" s="5">
        <v>9</v>
      </c>
      <c r="D143" s="5" t="s">
        <v>106</v>
      </c>
      <c r="E143" s="5" t="s">
        <v>107</v>
      </c>
      <c r="F143" s="6">
        <v>0</v>
      </c>
      <c r="G143" t="str">
        <f>VLOOKUP(InputData[[#This Row],[PRODUCT ID]],'Master Data'!A:F,2,0)</f>
        <v>Product33</v>
      </c>
      <c r="H143" t="str">
        <f>VLOOKUP(InputData[[#This Row],[PRODUCT ID]],'Master Data'!A:F,3,0)</f>
        <v>Category04</v>
      </c>
      <c r="I143" t="str">
        <f>VLOOKUP(InputData[[#This Row],[PRODUCT ID]],'Master Data'!A:F,4,0)</f>
        <v>Kg</v>
      </c>
      <c r="J143" s="15">
        <f>VLOOKUP(InputData[[#This Row],[PRODUCT ID]],'Master Data'!A:F,5,0)</f>
        <v>95</v>
      </c>
      <c r="K143" s="15">
        <f>VLOOKUP(InputData[[#This Row],[PRODUCT ID]],'Master Data'!A:F,6,0)</f>
        <v>119.7</v>
      </c>
      <c r="L143" s="15">
        <f>InputData[[#This Row],[BUYING PRIZE]]*InputData[[#This Row],[QUANTITY]]</f>
        <v>855</v>
      </c>
      <c r="M143" s="15">
        <f>InputData[[#This Row],[SELLING PRICE]]*InputData[[#This Row],[QUANTITY]]*(1-InputData[[#This Row],[DISCOUNT %]])</f>
        <v>1077.3</v>
      </c>
      <c r="N143" s="11">
        <f>DAY(InputData[[#This Row],[DATE]])</f>
        <v>3</v>
      </c>
      <c r="O143" s="11" t="str">
        <f>TEXT(InputData[[#This Row],[DATE]],"MMMM")</f>
        <v>July</v>
      </c>
      <c r="P143" s="11">
        <f>YEAR(InputData[[#This Row],[DATE]])</f>
        <v>2021</v>
      </c>
    </row>
    <row r="144" spans="1:16" x14ac:dyDescent="0.35">
      <c r="A144" s="3">
        <v>44380</v>
      </c>
      <c r="B144" s="4" t="s">
        <v>12</v>
      </c>
      <c r="C144" s="5">
        <v>8</v>
      </c>
      <c r="D144" s="5" t="s">
        <v>106</v>
      </c>
      <c r="E144" s="5" t="s">
        <v>107</v>
      </c>
      <c r="F144" s="6">
        <v>0</v>
      </c>
      <c r="G144" t="str">
        <f>VLOOKUP(InputData[[#This Row],[PRODUCT ID]],'Master Data'!A:F,2,0)</f>
        <v>Product03</v>
      </c>
      <c r="H144" t="str">
        <f>VLOOKUP(InputData[[#This Row],[PRODUCT ID]],'Master Data'!A:F,3,0)</f>
        <v>Category01</v>
      </c>
      <c r="I144" t="str">
        <f>VLOOKUP(InputData[[#This Row],[PRODUCT ID]],'Master Data'!A:F,4,0)</f>
        <v>Kg</v>
      </c>
      <c r="J144" s="15">
        <f>VLOOKUP(InputData[[#This Row],[PRODUCT ID]],'Master Data'!A:F,5,0)</f>
        <v>71</v>
      </c>
      <c r="K144" s="15">
        <f>VLOOKUP(InputData[[#This Row],[PRODUCT ID]],'Master Data'!A:F,6,0)</f>
        <v>80.94</v>
      </c>
      <c r="L144" s="15">
        <f>InputData[[#This Row],[BUYING PRIZE]]*InputData[[#This Row],[QUANTITY]]</f>
        <v>568</v>
      </c>
      <c r="M144" s="15">
        <f>InputData[[#This Row],[SELLING PRICE]]*InputData[[#This Row],[QUANTITY]]*(1-InputData[[#This Row],[DISCOUNT %]])</f>
        <v>647.52</v>
      </c>
      <c r="N144" s="11">
        <f>DAY(InputData[[#This Row],[DATE]])</f>
        <v>3</v>
      </c>
      <c r="O144" s="11" t="str">
        <f>TEXT(InputData[[#This Row],[DATE]],"MMMM")</f>
        <v>July</v>
      </c>
      <c r="P144" s="11">
        <f>YEAR(InputData[[#This Row],[DATE]])</f>
        <v>2021</v>
      </c>
    </row>
    <row r="145" spans="1:16" x14ac:dyDescent="0.35">
      <c r="A145" s="3">
        <v>44382</v>
      </c>
      <c r="B145" s="4" t="s">
        <v>10</v>
      </c>
      <c r="C145" s="5">
        <v>8</v>
      </c>
      <c r="D145" s="5" t="s">
        <v>108</v>
      </c>
      <c r="E145" s="5" t="s">
        <v>143</v>
      </c>
      <c r="F145" s="6">
        <v>0</v>
      </c>
      <c r="G145" t="str">
        <f>VLOOKUP(InputData[[#This Row],[PRODUCT ID]],'Master Data'!A:F,2,0)</f>
        <v>Product02</v>
      </c>
      <c r="H145" t="str">
        <f>VLOOKUP(InputData[[#This Row],[PRODUCT ID]],'Master Data'!A:F,3,0)</f>
        <v>Category01</v>
      </c>
      <c r="I145" t="str">
        <f>VLOOKUP(InputData[[#This Row],[PRODUCT ID]],'Master Data'!A:F,4,0)</f>
        <v>Kg</v>
      </c>
      <c r="J145" s="15">
        <f>VLOOKUP(InputData[[#This Row],[PRODUCT ID]],'Master Data'!A:F,5,0)</f>
        <v>105</v>
      </c>
      <c r="K145" s="15">
        <f>VLOOKUP(InputData[[#This Row],[PRODUCT ID]],'Master Data'!A:F,6,0)</f>
        <v>142.80000000000001</v>
      </c>
      <c r="L145" s="15">
        <f>InputData[[#This Row],[BUYING PRIZE]]*InputData[[#This Row],[QUANTITY]]</f>
        <v>840</v>
      </c>
      <c r="M145" s="15">
        <f>InputData[[#This Row],[SELLING PRICE]]*InputData[[#This Row],[QUANTITY]]*(1-InputData[[#This Row],[DISCOUNT %]])</f>
        <v>1142.4000000000001</v>
      </c>
      <c r="N145" s="11">
        <f>DAY(InputData[[#This Row],[DATE]])</f>
        <v>5</v>
      </c>
      <c r="O145" s="11" t="str">
        <f>TEXT(InputData[[#This Row],[DATE]],"MMMM")</f>
        <v>July</v>
      </c>
      <c r="P145" s="11">
        <f>YEAR(InputData[[#This Row],[DATE]])</f>
        <v>2021</v>
      </c>
    </row>
    <row r="146" spans="1:16" x14ac:dyDescent="0.35">
      <c r="A146" s="3">
        <v>44383</v>
      </c>
      <c r="B146" s="4" t="s">
        <v>92</v>
      </c>
      <c r="C146" s="5">
        <v>15</v>
      </c>
      <c r="D146" s="5" t="s">
        <v>108</v>
      </c>
      <c r="E146" s="5" t="s">
        <v>107</v>
      </c>
      <c r="F146" s="6">
        <v>0</v>
      </c>
      <c r="G146" t="str">
        <f>VLOOKUP(InputData[[#This Row],[PRODUCT ID]],'Master Data'!A:F,2,0)</f>
        <v>Product41</v>
      </c>
      <c r="H146" t="str">
        <f>VLOOKUP(InputData[[#This Row],[PRODUCT ID]],'Master Data'!A:F,3,0)</f>
        <v>Category05</v>
      </c>
      <c r="I146" t="str">
        <f>VLOOKUP(InputData[[#This Row],[PRODUCT ID]],'Master Data'!A:F,4,0)</f>
        <v>Ft</v>
      </c>
      <c r="J146" s="15">
        <f>VLOOKUP(InputData[[#This Row],[PRODUCT ID]],'Master Data'!A:F,5,0)</f>
        <v>138</v>
      </c>
      <c r="K146" s="15">
        <f>VLOOKUP(InputData[[#This Row],[PRODUCT ID]],'Master Data'!A:F,6,0)</f>
        <v>173.88</v>
      </c>
      <c r="L146" s="15">
        <f>InputData[[#This Row],[BUYING PRIZE]]*InputData[[#This Row],[QUANTITY]]</f>
        <v>2070</v>
      </c>
      <c r="M146" s="15">
        <f>InputData[[#This Row],[SELLING PRICE]]*InputData[[#This Row],[QUANTITY]]*(1-InputData[[#This Row],[DISCOUNT %]])</f>
        <v>2608.1999999999998</v>
      </c>
      <c r="N146" s="11">
        <f>DAY(InputData[[#This Row],[DATE]])</f>
        <v>6</v>
      </c>
      <c r="O146" s="11" t="str">
        <f>TEXT(InputData[[#This Row],[DATE]],"MMMM")</f>
        <v>July</v>
      </c>
      <c r="P146" s="11">
        <f>YEAR(InputData[[#This Row],[DATE]])</f>
        <v>2021</v>
      </c>
    </row>
    <row r="147" spans="1:16" x14ac:dyDescent="0.35">
      <c r="A147" s="3">
        <v>44385</v>
      </c>
      <c r="B147" s="4" t="s">
        <v>14</v>
      </c>
      <c r="C147" s="5">
        <v>10</v>
      </c>
      <c r="D147" s="5" t="s">
        <v>108</v>
      </c>
      <c r="E147" s="5" t="s">
        <v>143</v>
      </c>
      <c r="F147" s="6">
        <v>0</v>
      </c>
      <c r="G147" t="str">
        <f>VLOOKUP(InputData[[#This Row],[PRODUCT ID]],'Master Data'!A:F,2,0)</f>
        <v>Product04</v>
      </c>
      <c r="H147" t="str">
        <f>VLOOKUP(InputData[[#This Row],[PRODUCT ID]],'Master Data'!A:F,3,0)</f>
        <v>Category01</v>
      </c>
      <c r="I147" t="str">
        <f>VLOOKUP(InputData[[#This Row],[PRODUCT ID]],'Master Data'!A:F,4,0)</f>
        <v>Lt</v>
      </c>
      <c r="J147" s="15">
        <f>VLOOKUP(InputData[[#This Row],[PRODUCT ID]],'Master Data'!A:F,5,0)</f>
        <v>44</v>
      </c>
      <c r="K147" s="15">
        <f>VLOOKUP(InputData[[#This Row],[PRODUCT ID]],'Master Data'!A:F,6,0)</f>
        <v>48.84</v>
      </c>
      <c r="L147" s="15">
        <f>InputData[[#This Row],[BUYING PRIZE]]*InputData[[#This Row],[QUANTITY]]</f>
        <v>440</v>
      </c>
      <c r="M147" s="15">
        <f>InputData[[#This Row],[SELLING PRICE]]*InputData[[#This Row],[QUANTITY]]*(1-InputData[[#This Row],[DISCOUNT %]])</f>
        <v>488.40000000000003</v>
      </c>
      <c r="N147" s="11">
        <f>DAY(InputData[[#This Row],[DATE]])</f>
        <v>8</v>
      </c>
      <c r="O147" s="11" t="str">
        <f>TEXT(InputData[[#This Row],[DATE]],"MMMM")</f>
        <v>July</v>
      </c>
      <c r="P147" s="11">
        <f>YEAR(InputData[[#This Row],[DATE]])</f>
        <v>2021</v>
      </c>
    </row>
    <row r="148" spans="1:16" x14ac:dyDescent="0.35">
      <c r="A148" s="3">
        <v>44387</v>
      </c>
      <c r="B148" s="4" t="s">
        <v>77</v>
      </c>
      <c r="C148" s="5">
        <v>6</v>
      </c>
      <c r="D148" s="5" t="s">
        <v>105</v>
      </c>
      <c r="E148" s="5" t="s">
        <v>107</v>
      </c>
      <c r="F148" s="6">
        <v>0</v>
      </c>
      <c r="G148" t="str">
        <f>VLOOKUP(InputData[[#This Row],[PRODUCT ID]],'Master Data'!A:F,2,0)</f>
        <v>Product34</v>
      </c>
      <c r="H148" t="str">
        <f>VLOOKUP(InputData[[#This Row],[PRODUCT ID]],'Master Data'!A:F,3,0)</f>
        <v>Category04</v>
      </c>
      <c r="I148" t="str">
        <f>VLOOKUP(InputData[[#This Row],[PRODUCT ID]],'Master Data'!A:F,4,0)</f>
        <v>Lt</v>
      </c>
      <c r="J148" s="15">
        <f>VLOOKUP(InputData[[#This Row],[PRODUCT ID]],'Master Data'!A:F,5,0)</f>
        <v>55</v>
      </c>
      <c r="K148" s="15">
        <f>VLOOKUP(InputData[[#This Row],[PRODUCT ID]],'Master Data'!A:F,6,0)</f>
        <v>58.3</v>
      </c>
      <c r="L148" s="15">
        <f>InputData[[#This Row],[BUYING PRIZE]]*InputData[[#This Row],[QUANTITY]]</f>
        <v>330</v>
      </c>
      <c r="M148" s="15">
        <f>InputData[[#This Row],[SELLING PRICE]]*InputData[[#This Row],[QUANTITY]]*(1-InputData[[#This Row],[DISCOUNT %]])</f>
        <v>349.79999999999995</v>
      </c>
      <c r="N148" s="11">
        <f>DAY(InputData[[#This Row],[DATE]])</f>
        <v>10</v>
      </c>
      <c r="O148" s="11" t="str">
        <f>TEXT(InputData[[#This Row],[DATE]],"MMMM")</f>
        <v>July</v>
      </c>
      <c r="P148" s="11">
        <f>YEAR(InputData[[#This Row],[DATE]])</f>
        <v>2021</v>
      </c>
    </row>
    <row r="149" spans="1:16" x14ac:dyDescent="0.35">
      <c r="A149" s="3">
        <v>44388</v>
      </c>
      <c r="B149" s="4" t="s">
        <v>24</v>
      </c>
      <c r="C149" s="5">
        <v>4</v>
      </c>
      <c r="D149" s="5" t="s">
        <v>105</v>
      </c>
      <c r="E149" s="5" t="s">
        <v>143</v>
      </c>
      <c r="F149" s="6">
        <v>0</v>
      </c>
      <c r="G149" t="str">
        <f>VLOOKUP(InputData[[#This Row],[PRODUCT ID]],'Master Data'!A:F,2,0)</f>
        <v>Product09</v>
      </c>
      <c r="H149" t="str">
        <f>VLOOKUP(InputData[[#This Row],[PRODUCT ID]],'Master Data'!A:F,3,0)</f>
        <v>Category01</v>
      </c>
      <c r="I149" t="str">
        <f>VLOOKUP(InputData[[#This Row],[PRODUCT ID]],'Master Data'!A:F,4,0)</f>
        <v>No.</v>
      </c>
      <c r="J149" s="15">
        <f>VLOOKUP(InputData[[#This Row],[PRODUCT ID]],'Master Data'!A:F,5,0)</f>
        <v>6</v>
      </c>
      <c r="K149" s="15">
        <f>VLOOKUP(InputData[[#This Row],[PRODUCT ID]],'Master Data'!A:F,6,0)</f>
        <v>7.8599999999999994</v>
      </c>
      <c r="L149" s="15">
        <f>InputData[[#This Row],[BUYING PRIZE]]*InputData[[#This Row],[QUANTITY]]</f>
        <v>24</v>
      </c>
      <c r="M149" s="15">
        <f>InputData[[#This Row],[SELLING PRICE]]*InputData[[#This Row],[QUANTITY]]*(1-InputData[[#This Row],[DISCOUNT %]])</f>
        <v>31.439999999999998</v>
      </c>
      <c r="N149" s="11">
        <f>DAY(InputData[[#This Row],[DATE]])</f>
        <v>11</v>
      </c>
      <c r="O149" s="11" t="str">
        <f>TEXT(InputData[[#This Row],[DATE]],"MMMM")</f>
        <v>July</v>
      </c>
      <c r="P149" s="11">
        <f>YEAR(InputData[[#This Row],[DATE]])</f>
        <v>2021</v>
      </c>
    </row>
    <row r="150" spans="1:16" x14ac:dyDescent="0.35">
      <c r="A150" s="3">
        <v>44390</v>
      </c>
      <c r="B150" s="4" t="s">
        <v>45</v>
      </c>
      <c r="C150" s="5">
        <v>1</v>
      </c>
      <c r="D150" s="5" t="s">
        <v>108</v>
      </c>
      <c r="E150" s="5" t="s">
        <v>107</v>
      </c>
      <c r="F150" s="6">
        <v>0</v>
      </c>
      <c r="G150" t="str">
        <f>VLOOKUP(InputData[[#This Row],[PRODUCT ID]],'Master Data'!A:F,2,0)</f>
        <v>Product19</v>
      </c>
      <c r="H150" t="str">
        <f>VLOOKUP(InputData[[#This Row],[PRODUCT ID]],'Master Data'!A:F,3,0)</f>
        <v>Category02</v>
      </c>
      <c r="I150" t="str">
        <f>VLOOKUP(InputData[[#This Row],[PRODUCT ID]],'Master Data'!A:F,4,0)</f>
        <v>Ft</v>
      </c>
      <c r="J150" s="15">
        <f>VLOOKUP(InputData[[#This Row],[PRODUCT ID]],'Master Data'!A:F,5,0)</f>
        <v>150</v>
      </c>
      <c r="K150" s="15">
        <f>VLOOKUP(InputData[[#This Row],[PRODUCT ID]],'Master Data'!A:F,6,0)</f>
        <v>210</v>
      </c>
      <c r="L150" s="15">
        <f>InputData[[#This Row],[BUYING PRIZE]]*InputData[[#This Row],[QUANTITY]]</f>
        <v>150</v>
      </c>
      <c r="M150" s="15">
        <f>InputData[[#This Row],[SELLING PRICE]]*InputData[[#This Row],[QUANTITY]]*(1-InputData[[#This Row],[DISCOUNT %]])</f>
        <v>210</v>
      </c>
      <c r="N150" s="11">
        <f>DAY(InputData[[#This Row],[DATE]])</f>
        <v>13</v>
      </c>
      <c r="O150" s="11" t="str">
        <f>TEXT(InputData[[#This Row],[DATE]],"MMMM")</f>
        <v>July</v>
      </c>
      <c r="P150" s="11">
        <f>YEAR(InputData[[#This Row],[DATE]])</f>
        <v>2021</v>
      </c>
    </row>
    <row r="151" spans="1:16" x14ac:dyDescent="0.35">
      <c r="A151" s="3">
        <v>44393</v>
      </c>
      <c r="B151" s="4" t="s">
        <v>54</v>
      </c>
      <c r="C151" s="5">
        <v>8</v>
      </c>
      <c r="D151" s="5" t="s">
        <v>105</v>
      </c>
      <c r="E151" s="5" t="s">
        <v>107</v>
      </c>
      <c r="F151" s="6">
        <v>0</v>
      </c>
      <c r="G151" t="str">
        <f>VLOOKUP(InputData[[#This Row],[PRODUCT ID]],'Master Data'!A:F,2,0)</f>
        <v>Product23</v>
      </c>
      <c r="H151" t="str">
        <f>VLOOKUP(InputData[[#This Row],[PRODUCT ID]],'Master Data'!A:F,3,0)</f>
        <v>Category03</v>
      </c>
      <c r="I151" t="str">
        <f>VLOOKUP(InputData[[#This Row],[PRODUCT ID]],'Master Data'!A:F,4,0)</f>
        <v>Ft</v>
      </c>
      <c r="J151" s="15">
        <f>VLOOKUP(InputData[[#This Row],[PRODUCT ID]],'Master Data'!A:F,5,0)</f>
        <v>141</v>
      </c>
      <c r="K151" s="15">
        <f>VLOOKUP(InputData[[#This Row],[PRODUCT ID]],'Master Data'!A:F,6,0)</f>
        <v>149.46</v>
      </c>
      <c r="L151" s="15">
        <f>InputData[[#This Row],[BUYING PRIZE]]*InputData[[#This Row],[QUANTITY]]</f>
        <v>1128</v>
      </c>
      <c r="M151" s="15">
        <f>InputData[[#This Row],[SELLING PRICE]]*InputData[[#This Row],[QUANTITY]]*(1-InputData[[#This Row],[DISCOUNT %]])</f>
        <v>1195.68</v>
      </c>
      <c r="N151" s="11">
        <f>DAY(InputData[[#This Row],[DATE]])</f>
        <v>16</v>
      </c>
      <c r="O151" s="11" t="str">
        <f>TEXT(InputData[[#This Row],[DATE]],"MMMM")</f>
        <v>July</v>
      </c>
      <c r="P151" s="11">
        <f>YEAR(InputData[[#This Row],[DATE]])</f>
        <v>2021</v>
      </c>
    </row>
    <row r="152" spans="1:16" x14ac:dyDescent="0.35">
      <c r="A152" s="3">
        <v>44395</v>
      </c>
      <c r="B152" s="4" t="s">
        <v>63</v>
      </c>
      <c r="C152" s="5">
        <v>14</v>
      </c>
      <c r="D152" s="5" t="s">
        <v>106</v>
      </c>
      <c r="E152" s="5" t="s">
        <v>143</v>
      </c>
      <c r="F152" s="6">
        <v>0</v>
      </c>
      <c r="G152" t="str">
        <f>VLOOKUP(InputData[[#This Row],[PRODUCT ID]],'Master Data'!A:F,2,0)</f>
        <v>Product27</v>
      </c>
      <c r="H152" t="str">
        <f>VLOOKUP(InputData[[#This Row],[PRODUCT ID]],'Master Data'!A:F,3,0)</f>
        <v>Category04</v>
      </c>
      <c r="I152" t="str">
        <f>VLOOKUP(InputData[[#This Row],[PRODUCT ID]],'Master Data'!A:F,4,0)</f>
        <v>Lt</v>
      </c>
      <c r="J152" s="15">
        <f>VLOOKUP(InputData[[#This Row],[PRODUCT ID]],'Master Data'!A:F,5,0)</f>
        <v>48</v>
      </c>
      <c r="K152" s="15">
        <f>VLOOKUP(InputData[[#This Row],[PRODUCT ID]],'Master Data'!A:F,6,0)</f>
        <v>57.120000000000005</v>
      </c>
      <c r="L152" s="15">
        <f>InputData[[#This Row],[BUYING PRIZE]]*InputData[[#This Row],[QUANTITY]]</f>
        <v>672</v>
      </c>
      <c r="M152" s="15">
        <f>InputData[[#This Row],[SELLING PRICE]]*InputData[[#This Row],[QUANTITY]]*(1-InputData[[#This Row],[DISCOUNT %]])</f>
        <v>799.68000000000006</v>
      </c>
      <c r="N152" s="11">
        <f>DAY(InputData[[#This Row],[DATE]])</f>
        <v>18</v>
      </c>
      <c r="O152" s="11" t="str">
        <f>TEXT(InputData[[#This Row],[DATE]],"MMMM")</f>
        <v>July</v>
      </c>
      <c r="P152" s="11">
        <f>YEAR(InputData[[#This Row],[DATE]])</f>
        <v>2021</v>
      </c>
    </row>
    <row r="153" spans="1:16" x14ac:dyDescent="0.35">
      <c r="A153" s="3">
        <v>44397</v>
      </c>
      <c r="B153" s="4" t="s">
        <v>86</v>
      </c>
      <c r="C153" s="5">
        <v>11</v>
      </c>
      <c r="D153" s="5" t="s">
        <v>106</v>
      </c>
      <c r="E153" s="5" t="s">
        <v>143</v>
      </c>
      <c r="F153" s="6">
        <v>0</v>
      </c>
      <c r="G153" t="str">
        <f>VLOOKUP(InputData[[#This Row],[PRODUCT ID]],'Master Data'!A:F,2,0)</f>
        <v>Product38</v>
      </c>
      <c r="H153" t="str">
        <f>VLOOKUP(InputData[[#This Row],[PRODUCT ID]],'Master Data'!A:F,3,0)</f>
        <v>Category05</v>
      </c>
      <c r="I153" t="str">
        <f>VLOOKUP(InputData[[#This Row],[PRODUCT ID]],'Master Data'!A:F,4,0)</f>
        <v>Kg</v>
      </c>
      <c r="J153" s="15">
        <f>VLOOKUP(InputData[[#This Row],[PRODUCT ID]],'Master Data'!A:F,5,0)</f>
        <v>72</v>
      </c>
      <c r="K153" s="15">
        <f>VLOOKUP(InputData[[#This Row],[PRODUCT ID]],'Master Data'!A:F,6,0)</f>
        <v>79.92</v>
      </c>
      <c r="L153" s="15">
        <f>InputData[[#This Row],[BUYING PRIZE]]*InputData[[#This Row],[QUANTITY]]</f>
        <v>792</v>
      </c>
      <c r="M153" s="15">
        <f>InputData[[#This Row],[SELLING PRICE]]*InputData[[#This Row],[QUANTITY]]*(1-InputData[[#This Row],[DISCOUNT %]])</f>
        <v>879.12</v>
      </c>
      <c r="N153" s="11">
        <f>DAY(InputData[[#This Row],[DATE]])</f>
        <v>20</v>
      </c>
      <c r="O153" s="11" t="str">
        <f>TEXT(InputData[[#This Row],[DATE]],"MMMM")</f>
        <v>July</v>
      </c>
      <c r="P153" s="11">
        <f>YEAR(InputData[[#This Row],[DATE]])</f>
        <v>2021</v>
      </c>
    </row>
    <row r="154" spans="1:16" x14ac:dyDescent="0.35">
      <c r="A154" s="3">
        <v>44397</v>
      </c>
      <c r="B154" s="4" t="s">
        <v>96</v>
      </c>
      <c r="C154" s="5">
        <v>5</v>
      </c>
      <c r="D154" s="5" t="s">
        <v>108</v>
      </c>
      <c r="E154" s="5" t="s">
        <v>143</v>
      </c>
      <c r="F154" s="6">
        <v>0</v>
      </c>
      <c r="G154" t="str">
        <f>VLOOKUP(InputData[[#This Row],[PRODUCT ID]],'Master Data'!A:F,2,0)</f>
        <v>Product43</v>
      </c>
      <c r="H154" t="str">
        <f>VLOOKUP(InputData[[#This Row],[PRODUCT ID]],'Master Data'!A:F,3,0)</f>
        <v>Category05</v>
      </c>
      <c r="I154" t="str">
        <f>VLOOKUP(InputData[[#This Row],[PRODUCT ID]],'Master Data'!A:F,4,0)</f>
        <v>Kg</v>
      </c>
      <c r="J154" s="15">
        <f>VLOOKUP(InputData[[#This Row],[PRODUCT ID]],'Master Data'!A:F,5,0)</f>
        <v>67</v>
      </c>
      <c r="K154" s="15">
        <f>VLOOKUP(InputData[[#This Row],[PRODUCT ID]],'Master Data'!A:F,6,0)</f>
        <v>83.08</v>
      </c>
      <c r="L154" s="15">
        <f>InputData[[#This Row],[BUYING PRIZE]]*InputData[[#This Row],[QUANTITY]]</f>
        <v>335</v>
      </c>
      <c r="M154" s="15">
        <f>InputData[[#This Row],[SELLING PRICE]]*InputData[[#This Row],[QUANTITY]]*(1-InputData[[#This Row],[DISCOUNT %]])</f>
        <v>415.4</v>
      </c>
      <c r="N154" s="11">
        <f>DAY(InputData[[#This Row],[DATE]])</f>
        <v>20</v>
      </c>
      <c r="O154" s="11" t="str">
        <f>TEXT(InputData[[#This Row],[DATE]],"MMMM")</f>
        <v>July</v>
      </c>
      <c r="P154" s="11">
        <f>YEAR(InputData[[#This Row],[DATE]])</f>
        <v>2021</v>
      </c>
    </row>
    <row r="155" spans="1:16" x14ac:dyDescent="0.35">
      <c r="A155" s="3">
        <v>44398</v>
      </c>
      <c r="B155" s="4" t="s">
        <v>67</v>
      </c>
      <c r="C155" s="5">
        <v>15</v>
      </c>
      <c r="D155" s="5" t="s">
        <v>108</v>
      </c>
      <c r="E155" s="5" t="s">
        <v>143</v>
      </c>
      <c r="F155" s="6">
        <v>0</v>
      </c>
      <c r="G155" t="str">
        <f>VLOOKUP(InputData[[#This Row],[PRODUCT ID]],'Master Data'!A:F,2,0)</f>
        <v>Product29</v>
      </c>
      <c r="H155" t="str">
        <f>VLOOKUP(InputData[[#This Row],[PRODUCT ID]],'Master Data'!A:F,3,0)</f>
        <v>Category04</v>
      </c>
      <c r="I155" t="str">
        <f>VLOOKUP(InputData[[#This Row],[PRODUCT ID]],'Master Data'!A:F,4,0)</f>
        <v>Lt</v>
      </c>
      <c r="J155" s="15">
        <f>VLOOKUP(InputData[[#This Row],[PRODUCT ID]],'Master Data'!A:F,5,0)</f>
        <v>47</v>
      </c>
      <c r="K155" s="15">
        <f>VLOOKUP(InputData[[#This Row],[PRODUCT ID]],'Master Data'!A:F,6,0)</f>
        <v>53.11</v>
      </c>
      <c r="L155" s="15">
        <f>InputData[[#This Row],[BUYING PRIZE]]*InputData[[#This Row],[QUANTITY]]</f>
        <v>705</v>
      </c>
      <c r="M155" s="15">
        <f>InputData[[#This Row],[SELLING PRICE]]*InputData[[#This Row],[QUANTITY]]*(1-InputData[[#This Row],[DISCOUNT %]])</f>
        <v>796.65</v>
      </c>
      <c r="N155" s="11">
        <f>DAY(InputData[[#This Row],[DATE]])</f>
        <v>21</v>
      </c>
      <c r="O155" s="11" t="str">
        <f>TEXT(InputData[[#This Row],[DATE]],"MMMM")</f>
        <v>July</v>
      </c>
      <c r="P155" s="11">
        <f>YEAR(InputData[[#This Row],[DATE]])</f>
        <v>2021</v>
      </c>
    </row>
    <row r="156" spans="1:16" x14ac:dyDescent="0.35">
      <c r="A156" s="3">
        <v>44399</v>
      </c>
      <c r="B156" s="4" t="s">
        <v>60</v>
      </c>
      <c r="C156" s="5">
        <v>3</v>
      </c>
      <c r="D156" s="5" t="s">
        <v>105</v>
      </c>
      <c r="E156" s="5" t="s">
        <v>107</v>
      </c>
      <c r="F156" s="6">
        <v>0</v>
      </c>
      <c r="G156" t="str">
        <f>VLOOKUP(InputData[[#This Row],[PRODUCT ID]],'Master Data'!A:F,2,0)</f>
        <v>Product26</v>
      </c>
      <c r="H156" t="str">
        <f>VLOOKUP(InputData[[#This Row],[PRODUCT ID]],'Master Data'!A:F,3,0)</f>
        <v>Category04</v>
      </c>
      <c r="I156" t="str">
        <f>VLOOKUP(InputData[[#This Row],[PRODUCT ID]],'Master Data'!A:F,4,0)</f>
        <v>No.</v>
      </c>
      <c r="J156" s="15">
        <f>VLOOKUP(InputData[[#This Row],[PRODUCT ID]],'Master Data'!A:F,5,0)</f>
        <v>18</v>
      </c>
      <c r="K156" s="15">
        <f>VLOOKUP(InputData[[#This Row],[PRODUCT ID]],'Master Data'!A:F,6,0)</f>
        <v>24.66</v>
      </c>
      <c r="L156" s="15">
        <f>InputData[[#This Row],[BUYING PRIZE]]*InputData[[#This Row],[QUANTITY]]</f>
        <v>54</v>
      </c>
      <c r="M156" s="15">
        <f>InputData[[#This Row],[SELLING PRICE]]*InputData[[#This Row],[QUANTITY]]*(1-InputData[[#This Row],[DISCOUNT %]])</f>
        <v>73.98</v>
      </c>
      <c r="N156" s="11">
        <f>DAY(InputData[[#This Row],[DATE]])</f>
        <v>22</v>
      </c>
      <c r="O156" s="11" t="str">
        <f>TEXT(InputData[[#This Row],[DATE]],"MMMM")</f>
        <v>July</v>
      </c>
      <c r="P156" s="11">
        <f>YEAR(InputData[[#This Row],[DATE]])</f>
        <v>2021</v>
      </c>
    </row>
    <row r="157" spans="1:16" x14ac:dyDescent="0.35">
      <c r="A157" s="3">
        <v>44399</v>
      </c>
      <c r="B157" s="4" t="s">
        <v>56</v>
      </c>
      <c r="C157" s="5">
        <v>14</v>
      </c>
      <c r="D157" s="5" t="s">
        <v>106</v>
      </c>
      <c r="E157" s="5" t="s">
        <v>107</v>
      </c>
      <c r="F157" s="6">
        <v>0</v>
      </c>
      <c r="G157" t="str">
        <f>VLOOKUP(InputData[[#This Row],[PRODUCT ID]],'Master Data'!A:F,2,0)</f>
        <v>Product24</v>
      </c>
      <c r="H157" t="str">
        <f>VLOOKUP(InputData[[#This Row],[PRODUCT ID]],'Master Data'!A:F,3,0)</f>
        <v>Category03</v>
      </c>
      <c r="I157" t="str">
        <f>VLOOKUP(InputData[[#This Row],[PRODUCT ID]],'Master Data'!A:F,4,0)</f>
        <v>Ft</v>
      </c>
      <c r="J157" s="15">
        <f>VLOOKUP(InputData[[#This Row],[PRODUCT ID]],'Master Data'!A:F,5,0)</f>
        <v>144</v>
      </c>
      <c r="K157" s="15">
        <f>VLOOKUP(InputData[[#This Row],[PRODUCT ID]],'Master Data'!A:F,6,0)</f>
        <v>156.96</v>
      </c>
      <c r="L157" s="15">
        <f>InputData[[#This Row],[BUYING PRIZE]]*InputData[[#This Row],[QUANTITY]]</f>
        <v>2016</v>
      </c>
      <c r="M157" s="15">
        <f>InputData[[#This Row],[SELLING PRICE]]*InputData[[#This Row],[QUANTITY]]*(1-InputData[[#This Row],[DISCOUNT %]])</f>
        <v>2197.44</v>
      </c>
      <c r="N157" s="11">
        <f>DAY(InputData[[#This Row],[DATE]])</f>
        <v>22</v>
      </c>
      <c r="O157" s="11" t="str">
        <f>TEXT(InputData[[#This Row],[DATE]],"MMMM")</f>
        <v>July</v>
      </c>
      <c r="P157" s="11">
        <f>YEAR(InputData[[#This Row],[DATE]])</f>
        <v>2021</v>
      </c>
    </row>
    <row r="158" spans="1:16" x14ac:dyDescent="0.35">
      <c r="A158" s="3">
        <v>44400</v>
      </c>
      <c r="B158" s="4" t="s">
        <v>81</v>
      </c>
      <c r="C158" s="5">
        <v>7</v>
      </c>
      <c r="D158" s="5" t="s">
        <v>105</v>
      </c>
      <c r="E158" s="5" t="s">
        <v>143</v>
      </c>
      <c r="F158" s="6">
        <v>0</v>
      </c>
      <c r="G158" t="str">
        <f>VLOOKUP(InputData[[#This Row],[PRODUCT ID]],'Master Data'!A:F,2,0)</f>
        <v>Product36</v>
      </c>
      <c r="H158" t="str">
        <f>VLOOKUP(InputData[[#This Row],[PRODUCT ID]],'Master Data'!A:F,3,0)</f>
        <v>Category04</v>
      </c>
      <c r="I158" t="str">
        <f>VLOOKUP(InputData[[#This Row],[PRODUCT ID]],'Master Data'!A:F,4,0)</f>
        <v>Kg</v>
      </c>
      <c r="J158" s="15">
        <f>VLOOKUP(InputData[[#This Row],[PRODUCT ID]],'Master Data'!A:F,5,0)</f>
        <v>90</v>
      </c>
      <c r="K158" s="15">
        <f>VLOOKUP(InputData[[#This Row],[PRODUCT ID]],'Master Data'!A:F,6,0)</f>
        <v>96.3</v>
      </c>
      <c r="L158" s="15">
        <f>InputData[[#This Row],[BUYING PRIZE]]*InputData[[#This Row],[QUANTITY]]</f>
        <v>630</v>
      </c>
      <c r="M158" s="15">
        <f>InputData[[#This Row],[SELLING PRICE]]*InputData[[#This Row],[QUANTITY]]*(1-InputData[[#This Row],[DISCOUNT %]])</f>
        <v>674.1</v>
      </c>
      <c r="N158" s="11">
        <f>DAY(InputData[[#This Row],[DATE]])</f>
        <v>23</v>
      </c>
      <c r="O158" s="11" t="str">
        <f>TEXT(InputData[[#This Row],[DATE]],"MMMM")</f>
        <v>July</v>
      </c>
      <c r="P158" s="11">
        <f>YEAR(InputData[[#This Row],[DATE]])</f>
        <v>2021</v>
      </c>
    </row>
    <row r="159" spans="1:16" x14ac:dyDescent="0.35">
      <c r="A159" s="3">
        <v>44400</v>
      </c>
      <c r="B159" s="4" t="s">
        <v>83</v>
      </c>
      <c r="C159" s="5">
        <v>8</v>
      </c>
      <c r="D159" s="5" t="s">
        <v>108</v>
      </c>
      <c r="E159" s="5" t="s">
        <v>143</v>
      </c>
      <c r="F159" s="6">
        <v>0</v>
      </c>
      <c r="G159" t="str">
        <f>VLOOKUP(InputData[[#This Row],[PRODUCT ID]],'Master Data'!A:F,2,0)</f>
        <v>Product37</v>
      </c>
      <c r="H159" t="str">
        <f>VLOOKUP(InputData[[#This Row],[PRODUCT ID]],'Master Data'!A:F,3,0)</f>
        <v>Category05</v>
      </c>
      <c r="I159" t="str">
        <f>VLOOKUP(InputData[[#This Row],[PRODUCT ID]],'Master Data'!A:F,4,0)</f>
        <v>Kg</v>
      </c>
      <c r="J159" s="15">
        <f>VLOOKUP(InputData[[#This Row],[PRODUCT ID]],'Master Data'!A:F,5,0)</f>
        <v>67</v>
      </c>
      <c r="K159" s="15">
        <f>VLOOKUP(InputData[[#This Row],[PRODUCT ID]],'Master Data'!A:F,6,0)</f>
        <v>85.76</v>
      </c>
      <c r="L159" s="15">
        <f>InputData[[#This Row],[BUYING PRIZE]]*InputData[[#This Row],[QUANTITY]]</f>
        <v>536</v>
      </c>
      <c r="M159" s="15">
        <f>InputData[[#This Row],[SELLING PRICE]]*InputData[[#This Row],[QUANTITY]]*(1-InputData[[#This Row],[DISCOUNT %]])</f>
        <v>686.08</v>
      </c>
      <c r="N159" s="11">
        <f>DAY(InputData[[#This Row],[DATE]])</f>
        <v>23</v>
      </c>
      <c r="O159" s="11" t="str">
        <f>TEXT(InputData[[#This Row],[DATE]],"MMMM")</f>
        <v>July</v>
      </c>
      <c r="P159" s="11">
        <f>YEAR(InputData[[#This Row],[DATE]])</f>
        <v>2021</v>
      </c>
    </row>
    <row r="160" spans="1:16" x14ac:dyDescent="0.35">
      <c r="A160" s="3">
        <v>44401</v>
      </c>
      <c r="B160" s="4" t="s">
        <v>24</v>
      </c>
      <c r="C160" s="5">
        <v>4</v>
      </c>
      <c r="D160" s="5" t="s">
        <v>106</v>
      </c>
      <c r="E160" s="5" t="s">
        <v>107</v>
      </c>
      <c r="F160" s="6">
        <v>0</v>
      </c>
      <c r="G160" t="str">
        <f>VLOOKUP(InputData[[#This Row],[PRODUCT ID]],'Master Data'!A:F,2,0)</f>
        <v>Product09</v>
      </c>
      <c r="H160" t="str">
        <f>VLOOKUP(InputData[[#This Row],[PRODUCT ID]],'Master Data'!A:F,3,0)</f>
        <v>Category01</v>
      </c>
      <c r="I160" t="str">
        <f>VLOOKUP(InputData[[#This Row],[PRODUCT ID]],'Master Data'!A:F,4,0)</f>
        <v>No.</v>
      </c>
      <c r="J160" s="15">
        <f>VLOOKUP(InputData[[#This Row],[PRODUCT ID]],'Master Data'!A:F,5,0)</f>
        <v>6</v>
      </c>
      <c r="K160" s="15">
        <f>VLOOKUP(InputData[[#This Row],[PRODUCT ID]],'Master Data'!A:F,6,0)</f>
        <v>7.8599999999999994</v>
      </c>
      <c r="L160" s="15">
        <f>InputData[[#This Row],[BUYING PRIZE]]*InputData[[#This Row],[QUANTITY]]</f>
        <v>24</v>
      </c>
      <c r="M160" s="15">
        <f>InputData[[#This Row],[SELLING PRICE]]*InputData[[#This Row],[QUANTITY]]*(1-InputData[[#This Row],[DISCOUNT %]])</f>
        <v>31.439999999999998</v>
      </c>
      <c r="N160" s="11">
        <f>DAY(InputData[[#This Row],[DATE]])</f>
        <v>24</v>
      </c>
      <c r="O160" s="11" t="str">
        <f>TEXT(InputData[[#This Row],[DATE]],"MMMM")</f>
        <v>July</v>
      </c>
      <c r="P160" s="11">
        <f>YEAR(InputData[[#This Row],[DATE]])</f>
        <v>2021</v>
      </c>
    </row>
    <row r="161" spans="1:16" x14ac:dyDescent="0.35">
      <c r="A161" s="3">
        <v>44406</v>
      </c>
      <c r="B161" s="4" t="s">
        <v>98</v>
      </c>
      <c r="C161" s="5">
        <v>15</v>
      </c>
      <c r="D161" s="5" t="s">
        <v>106</v>
      </c>
      <c r="E161" s="5" t="s">
        <v>107</v>
      </c>
      <c r="F161" s="6">
        <v>0</v>
      </c>
      <c r="G161" t="str">
        <f>VLOOKUP(InputData[[#This Row],[PRODUCT ID]],'Master Data'!A:F,2,0)</f>
        <v>Product44</v>
      </c>
      <c r="H161" t="str">
        <f>VLOOKUP(InputData[[#This Row],[PRODUCT ID]],'Master Data'!A:F,3,0)</f>
        <v>Category05</v>
      </c>
      <c r="I161" t="str">
        <f>VLOOKUP(InputData[[#This Row],[PRODUCT ID]],'Master Data'!A:F,4,0)</f>
        <v>Kg</v>
      </c>
      <c r="J161" s="15">
        <f>VLOOKUP(InputData[[#This Row],[PRODUCT ID]],'Master Data'!A:F,5,0)</f>
        <v>76</v>
      </c>
      <c r="K161" s="15">
        <f>VLOOKUP(InputData[[#This Row],[PRODUCT ID]],'Master Data'!A:F,6,0)</f>
        <v>82.08</v>
      </c>
      <c r="L161" s="15">
        <f>InputData[[#This Row],[BUYING PRIZE]]*InputData[[#This Row],[QUANTITY]]</f>
        <v>1140</v>
      </c>
      <c r="M161" s="15">
        <f>InputData[[#This Row],[SELLING PRICE]]*InputData[[#This Row],[QUANTITY]]*(1-InputData[[#This Row],[DISCOUNT %]])</f>
        <v>1231.2</v>
      </c>
      <c r="N161" s="11">
        <f>DAY(InputData[[#This Row],[DATE]])</f>
        <v>29</v>
      </c>
      <c r="O161" s="11" t="str">
        <f>TEXT(InputData[[#This Row],[DATE]],"MMMM")</f>
        <v>July</v>
      </c>
      <c r="P161" s="11">
        <f>YEAR(InputData[[#This Row],[DATE]])</f>
        <v>2021</v>
      </c>
    </row>
    <row r="162" spans="1:16" x14ac:dyDescent="0.35">
      <c r="A162" s="3">
        <v>44409</v>
      </c>
      <c r="B162" s="4" t="s">
        <v>6</v>
      </c>
      <c r="C162" s="5">
        <v>11</v>
      </c>
      <c r="D162" s="5" t="s">
        <v>108</v>
      </c>
      <c r="E162" s="5" t="s">
        <v>107</v>
      </c>
      <c r="F162" s="6">
        <v>0</v>
      </c>
      <c r="G162" t="str">
        <f>VLOOKUP(InputData[[#This Row],[PRODUCT ID]],'Master Data'!A:F,2,0)</f>
        <v>Product01</v>
      </c>
      <c r="H162" t="str">
        <f>VLOOKUP(InputData[[#This Row],[PRODUCT ID]],'Master Data'!A:F,3,0)</f>
        <v>Category01</v>
      </c>
      <c r="I162" t="str">
        <f>VLOOKUP(InputData[[#This Row],[PRODUCT ID]],'Master Data'!A:F,4,0)</f>
        <v>Kg</v>
      </c>
      <c r="J162" s="15">
        <f>VLOOKUP(InputData[[#This Row],[PRODUCT ID]],'Master Data'!A:F,5,0)</f>
        <v>98</v>
      </c>
      <c r="K162" s="15">
        <f>VLOOKUP(InputData[[#This Row],[PRODUCT ID]],'Master Data'!A:F,6,0)</f>
        <v>103.88</v>
      </c>
      <c r="L162" s="15">
        <f>InputData[[#This Row],[BUYING PRIZE]]*InputData[[#This Row],[QUANTITY]]</f>
        <v>1078</v>
      </c>
      <c r="M162" s="15">
        <f>InputData[[#This Row],[SELLING PRICE]]*InputData[[#This Row],[QUANTITY]]*(1-InputData[[#This Row],[DISCOUNT %]])</f>
        <v>1142.6799999999998</v>
      </c>
      <c r="N162" s="11">
        <f>DAY(InputData[[#This Row],[DATE]])</f>
        <v>1</v>
      </c>
      <c r="O162" s="11" t="str">
        <f>TEXT(InputData[[#This Row],[DATE]],"MMMM")</f>
        <v>August</v>
      </c>
      <c r="P162" s="11">
        <f>YEAR(InputData[[#This Row],[DATE]])</f>
        <v>2021</v>
      </c>
    </row>
    <row r="163" spans="1:16" x14ac:dyDescent="0.35">
      <c r="A163" s="3">
        <v>44410</v>
      </c>
      <c r="B163" s="4" t="s">
        <v>54</v>
      </c>
      <c r="C163" s="5">
        <v>3</v>
      </c>
      <c r="D163" s="5" t="s">
        <v>108</v>
      </c>
      <c r="E163" s="5" t="s">
        <v>143</v>
      </c>
      <c r="F163" s="6">
        <v>0</v>
      </c>
      <c r="G163" t="str">
        <f>VLOOKUP(InputData[[#This Row],[PRODUCT ID]],'Master Data'!A:F,2,0)</f>
        <v>Product23</v>
      </c>
      <c r="H163" t="str">
        <f>VLOOKUP(InputData[[#This Row],[PRODUCT ID]],'Master Data'!A:F,3,0)</f>
        <v>Category03</v>
      </c>
      <c r="I163" t="str">
        <f>VLOOKUP(InputData[[#This Row],[PRODUCT ID]],'Master Data'!A:F,4,0)</f>
        <v>Ft</v>
      </c>
      <c r="J163" s="15">
        <f>VLOOKUP(InputData[[#This Row],[PRODUCT ID]],'Master Data'!A:F,5,0)</f>
        <v>141</v>
      </c>
      <c r="K163" s="15">
        <f>VLOOKUP(InputData[[#This Row],[PRODUCT ID]],'Master Data'!A:F,6,0)</f>
        <v>149.46</v>
      </c>
      <c r="L163" s="15">
        <f>InputData[[#This Row],[BUYING PRIZE]]*InputData[[#This Row],[QUANTITY]]</f>
        <v>423</v>
      </c>
      <c r="M163" s="15">
        <f>InputData[[#This Row],[SELLING PRICE]]*InputData[[#This Row],[QUANTITY]]*(1-InputData[[#This Row],[DISCOUNT %]])</f>
        <v>448.38</v>
      </c>
      <c r="N163" s="11">
        <f>DAY(InputData[[#This Row],[DATE]])</f>
        <v>2</v>
      </c>
      <c r="O163" s="11" t="str">
        <f>TEXT(InputData[[#This Row],[DATE]],"MMMM")</f>
        <v>August</v>
      </c>
      <c r="P163" s="11">
        <f>YEAR(InputData[[#This Row],[DATE]])</f>
        <v>2021</v>
      </c>
    </row>
    <row r="164" spans="1:16" x14ac:dyDescent="0.35">
      <c r="A164" s="3">
        <v>44411</v>
      </c>
      <c r="B164" s="4" t="s">
        <v>52</v>
      </c>
      <c r="C164" s="5">
        <v>13</v>
      </c>
      <c r="D164" s="5" t="s">
        <v>106</v>
      </c>
      <c r="E164" s="5" t="s">
        <v>143</v>
      </c>
      <c r="F164" s="6">
        <v>0</v>
      </c>
      <c r="G164" t="str">
        <f>VLOOKUP(InputData[[#This Row],[PRODUCT ID]],'Master Data'!A:F,2,0)</f>
        <v>Product22</v>
      </c>
      <c r="H164" t="str">
        <f>VLOOKUP(InputData[[#This Row],[PRODUCT ID]],'Master Data'!A:F,3,0)</f>
        <v>Category03</v>
      </c>
      <c r="I164" t="str">
        <f>VLOOKUP(InputData[[#This Row],[PRODUCT ID]],'Master Data'!A:F,4,0)</f>
        <v>Ft</v>
      </c>
      <c r="J164" s="15">
        <f>VLOOKUP(InputData[[#This Row],[PRODUCT ID]],'Master Data'!A:F,5,0)</f>
        <v>121</v>
      </c>
      <c r="K164" s="15">
        <f>VLOOKUP(InputData[[#This Row],[PRODUCT ID]],'Master Data'!A:F,6,0)</f>
        <v>141.57</v>
      </c>
      <c r="L164" s="15">
        <f>InputData[[#This Row],[BUYING PRIZE]]*InputData[[#This Row],[QUANTITY]]</f>
        <v>1573</v>
      </c>
      <c r="M164" s="15">
        <f>InputData[[#This Row],[SELLING PRICE]]*InputData[[#This Row],[QUANTITY]]*(1-InputData[[#This Row],[DISCOUNT %]])</f>
        <v>1840.4099999999999</v>
      </c>
      <c r="N164" s="11">
        <f>DAY(InputData[[#This Row],[DATE]])</f>
        <v>3</v>
      </c>
      <c r="O164" s="11" t="str">
        <f>TEXT(InputData[[#This Row],[DATE]],"MMMM")</f>
        <v>August</v>
      </c>
      <c r="P164" s="11">
        <f>YEAR(InputData[[#This Row],[DATE]])</f>
        <v>2021</v>
      </c>
    </row>
    <row r="165" spans="1:16" x14ac:dyDescent="0.35">
      <c r="A165" s="3">
        <v>44411</v>
      </c>
      <c r="B165" s="4" t="s">
        <v>77</v>
      </c>
      <c r="C165" s="5">
        <v>12</v>
      </c>
      <c r="D165" s="5" t="s">
        <v>106</v>
      </c>
      <c r="E165" s="5" t="s">
        <v>143</v>
      </c>
      <c r="F165" s="6">
        <v>0</v>
      </c>
      <c r="G165" t="str">
        <f>VLOOKUP(InputData[[#This Row],[PRODUCT ID]],'Master Data'!A:F,2,0)</f>
        <v>Product34</v>
      </c>
      <c r="H165" t="str">
        <f>VLOOKUP(InputData[[#This Row],[PRODUCT ID]],'Master Data'!A:F,3,0)</f>
        <v>Category04</v>
      </c>
      <c r="I165" t="str">
        <f>VLOOKUP(InputData[[#This Row],[PRODUCT ID]],'Master Data'!A:F,4,0)</f>
        <v>Lt</v>
      </c>
      <c r="J165" s="15">
        <f>VLOOKUP(InputData[[#This Row],[PRODUCT ID]],'Master Data'!A:F,5,0)</f>
        <v>55</v>
      </c>
      <c r="K165" s="15">
        <f>VLOOKUP(InputData[[#This Row],[PRODUCT ID]],'Master Data'!A:F,6,0)</f>
        <v>58.3</v>
      </c>
      <c r="L165" s="15">
        <f>InputData[[#This Row],[BUYING PRIZE]]*InputData[[#This Row],[QUANTITY]]</f>
        <v>660</v>
      </c>
      <c r="M165" s="15">
        <f>InputData[[#This Row],[SELLING PRICE]]*InputData[[#This Row],[QUANTITY]]*(1-InputData[[#This Row],[DISCOUNT %]])</f>
        <v>699.59999999999991</v>
      </c>
      <c r="N165" s="11">
        <f>DAY(InputData[[#This Row],[DATE]])</f>
        <v>3</v>
      </c>
      <c r="O165" s="11" t="str">
        <f>TEXT(InputData[[#This Row],[DATE]],"MMMM")</f>
        <v>August</v>
      </c>
      <c r="P165" s="11">
        <f>YEAR(InputData[[#This Row],[DATE]])</f>
        <v>2021</v>
      </c>
    </row>
    <row r="166" spans="1:16" x14ac:dyDescent="0.35">
      <c r="A166" s="3">
        <v>44413</v>
      </c>
      <c r="B166" s="4" t="s">
        <v>65</v>
      </c>
      <c r="C166" s="5">
        <v>14</v>
      </c>
      <c r="D166" s="5" t="s">
        <v>108</v>
      </c>
      <c r="E166" s="5" t="s">
        <v>107</v>
      </c>
      <c r="F166" s="6">
        <v>0</v>
      </c>
      <c r="G166" t="str">
        <f>VLOOKUP(InputData[[#This Row],[PRODUCT ID]],'Master Data'!A:F,2,0)</f>
        <v>Product28</v>
      </c>
      <c r="H166" t="str">
        <f>VLOOKUP(InputData[[#This Row],[PRODUCT ID]],'Master Data'!A:F,3,0)</f>
        <v>Category04</v>
      </c>
      <c r="I166" t="str">
        <f>VLOOKUP(InputData[[#This Row],[PRODUCT ID]],'Master Data'!A:F,4,0)</f>
        <v>No.</v>
      </c>
      <c r="J166" s="15">
        <f>VLOOKUP(InputData[[#This Row],[PRODUCT ID]],'Master Data'!A:F,5,0)</f>
        <v>37</v>
      </c>
      <c r="K166" s="15">
        <f>VLOOKUP(InputData[[#This Row],[PRODUCT ID]],'Master Data'!A:F,6,0)</f>
        <v>41.81</v>
      </c>
      <c r="L166" s="15">
        <f>InputData[[#This Row],[BUYING PRIZE]]*InputData[[#This Row],[QUANTITY]]</f>
        <v>518</v>
      </c>
      <c r="M166" s="15">
        <f>InputData[[#This Row],[SELLING PRICE]]*InputData[[#This Row],[QUANTITY]]*(1-InputData[[#This Row],[DISCOUNT %]])</f>
        <v>585.34</v>
      </c>
      <c r="N166" s="11">
        <f>DAY(InputData[[#This Row],[DATE]])</f>
        <v>5</v>
      </c>
      <c r="O166" s="11" t="str">
        <f>TEXT(InputData[[#This Row],[DATE]],"MMMM")</f>
        <v>August</v>
      </c>
      <c r="P166" s="11">
        <f>YEAR(InputData[[#This Row],[DATE]])</f>
        <v>2021</v>
      </c>
    </row>
    <row r="167" spans="1:16" x14ac:dyDescent="0.35">
      <c r="A167" s="3">
        <v>44414</v>
      </c>
      <c r="B167" s="4" t="s">
        <v>83</v>
      </c>
      <c r="C167" s="5">
        <v>1</v>
      </c>
      <c r="D167" s="5" t="s">
        <v>105</v>
      </c>
      <c r="E167" s="5" t="s">
        <v>107</v>
      </c>
      <c r="F167" s="6">
        <v>0</v>
      </c>
      <c r="G167" t="str">
        <f>VLOOKUP(InputData[[#This Row],[PRODUCT ID]],'Master Data'!A:F,2,0)</f>
        <v>Product37</v>
      </c>
      <c r="H167" t="str">
        <f>VLOOKUP(InputData[[#This Row],[PRODUCT ID]],'Master Data'!A:F,3,0)</f>
        <v>Category05</v>
      </c>
      <c r="I167" t="str">
        <f>VLOOKUP(InputData[[#This Row],[PRODUCT ID]],'Master Data'!A:F,4,0)</f>
        <v>Kg</v>
      </c>
      <c r="J167" s="15">
        <f>VLOOKUP(InputData[[#This Row],[PRODUCT ID]],'Master Data'!A:F,5,0)</f>
        <v>67</v>
      </c>
      <c r="K167" s="15">
        <f>VLOOKUP(InputData[[#This Row],[PRODUCT ID]],'Master Data'!A:F,6,0)</f>
        <v>85.76</v>
      </c>
      <c r="L167" s="15">
        <f>InputData[[#This Row],[BUYING PRIZE]]*InputData[[#This Row],[QUANTITY]]</f>
        <v>67</v>
      </c>
      <c r="M167" s="15">
        <f>InputData[[#This Row],[SELLING PRICE]]*InputData[[#This Row],[QUANTITY]]*(1-InputData[[#This Row],[DISCOUNT %]])</f>
        <v>85.76</v>
      </c>
      <c r="N167" s="11">
        <f>DAY(InputData[[#This Row],[DATE]])</f>
        <v>6</v>
      </c>
      <c r="O167" s="11" t="str">
        <f>TEXT(InputData[[#This Row],[DATE]],"MMMM")</f>
        <v>August</v>
      </c>
      <c r="P167" s="11">
        <f>YEAR(InputData[[#This Row],[DATE]])</f>
        <v>2021</v>
      </c>
    </row>
    <row r="168" spans="1:16" x14ac:dyDescent="0.35">
      <c r="A168" s="3">
        <v>44418</v>
      </c>
      <c r="B168" s="4" t="s">
        <v>16</v>
      </c>
      <c r="C168" s="5">
        <v>4</v>
      </c>
      <c r="D168" s="5" t="s">
        <v>105</v>
      </c>
      <c r="E168" s="5" t="s">
        <v>107</v>
      </c>
      <c r="F168" s="6">
        <v>0</v>
      </c>
      <c r="G168" t="str">
        <f>VLOOKUP(InputData[[#This Row],[PRODUCT ID]],'Master Data'!A:F,2,0)</f>
        <v>Product05</v>
      </c>
      <c r="H168" t="str">
        <f>VLOOKUP(InputData[[#This Row],[PRODUCT ID]],'Master Data'!A:F,3,0)</f>
        <v>Category01</v>
      </c>
      <c r="I168" t="str">
        <f>VLOOKUP(InputData[[#This Row],[PRODUCT ID]],'Master Data'!A:F,4,0)</f>
        <v>Ft</v>
      </c>
      <c r="J168" s="15">
        <f>VLOOKUP(InputData[[#This Row],[PRODUCT ID]],'Master Data'!A:F,5,0)</f>
        <v>133</v>
      </c>
      <c r="K168" s="15">
        <f>VLOOKUP(InputData[[#This Row],[PRODUCT ID]],'Master Data'!A:F,6,0)</f>
        <v>155.61000000000001</v>
      </c>
      <c r="L168" s="15">
        <f>InputData[[#This Row],[BUYING PRIZE]]*InputData[[#This Row],[QUANTITY]]</f>
        <v>532</v>
      </c>
      <c r="M168" s="15">
        <f>InputData[[#This Row],[SELLING PRICE]]*InputData[[#This Row],[QUANTITY]]*(1-InputData[[#This Row],[DISCOUNT %]])</f>
        <v>622.44000000000005</v>
      </c>
      <c r="N168" s="11">
        <f>DAY(InputData[[#This Row],[DATE]])</f>
        <v>10</v>
      </c>
      <c r="O168" s="11" t="str">
        <f>TEXT(InputData[[#This Row],[DATE]],"MMMM")</f>
        <v>August</v>
      </c>
      <c r="P168" s="11">
        <f>YEAR(InputData[[#This Row],[DATE]])</f>
        <v>2021</v>
      </c>
    </row>
    <row r="169" spans="1:16" x14ac:dyDescent="0.35">
      <c r="A169" s="3">
        <v>44418</v>
      </c>
      <c r="B169" s="4" t="s">
        <v>98</v>
      </c>
      <c r="C169" s="5">
        <v>10</v>
      </c>
      <c r="D169" s="5" t="s">
        <v>106</v>
      </c>
      <c r="E169" s="5" t="s">
        <v>107</v>
      </c>
      <c r="F169" s="6">
        <v>0</v>
      </c>
      <c r="G169" t="str">
        <f>VLOOKUP(InputData[[#This Row],[PRODUCT ID]],'Master Data'!A:F,2,0)</f>
        <v>Product44</v>
      </c>
      <c r="H169" t="str">
        <f>VLOOKUP(InputData[[#This Row],[PRODUCT ID]],'Master Data'!A:F,3,0)</f>
        <v>Category05</v>
      </c>
      <c r="I169" t="str">
        <f>VLOOKUP(InputData[[#This Row],[PRODUCT ID]],'Master Data'!A:F,4,0)</f>
        <v>Kg</v>
      </c>
      <c r="J169" s="15">
        <f>VLOOKUP(InputData[[#This Row],[PRODUCT ID]],'Master Data'!A:F,5,0)</f>
        <v>76</v>
      </c>
      <c r="K169" s="15">
        <f>VLOOKUP(InputData[[#This Row],[PRODUCT ID]],'Master Data'!A:F,6,0)</f>
        <v>82.08</v>
      </c>
      <c r="L169" s="15">
        <f>InputData[[#This Row],[BUYING PRIZE]]*InputData[[#This Row],[QUANTITY]]</f>
        <v>760</v>
      </c>
      <c r="M169" s="15">
        <f>InputData[[#This Row],[SELLING PRICE]]*InputData[[#This Row],[QUANTITY]]*(1-InputData[[#This Row],[DISCOUNT %]])</f>
        <v>820.8</v>
      </c>
      <c r="N169" s="11">
        <f>DAY(InputData[[#This Row],[DATE]])</f>
        <v>10</v>
      </c>
      <c r="O169" s="11" t="str">
        <f>TEXT(InputData[[#This Row],[DATE]],"MMMM")</f>
        <v>August</v>
      </c>
      <c r="P169" s="11">
        <f>YEAR(InputData[[#This Row],[DATE]])</f>
        <v>2021</v>
      </c>
    </row>
    <row r="170" spans="1:16" x14ac:dyDescent="0.35">
      <c r="A170" s="3">
        <v>44418</v>
      </c>
      <c r="B170" s="4" t="s">
        <v>18</v>
      </c>
      <c r="C170" s="5">
        <v>6</v>
      </c>
      <c r="D170" s="5" t="s">
        <v>108</v>
      </c>
      <c r="E170" s="5" t="s">
        <v>107</v>
      </c>
      <c r="F170" s="6">
        <v>0</v>
      </c>
      <c r="G170" t="str">
        <f>VLOOKUP(InputData[[#This Row],[PRODUCT ID]],'Master Data'!A:F,2,0)</f>
        <v>Product06</v>
      </c>
      <c r="H170" t="str">
        <f>VLOOKUP(InputData[[#This Row],[PRODUCT ID]],'Master Data'!A:F,3,0)</f>
        <v>Category01</v>
      </c>
      <c r="I170" t="str">
        <f>VLOOKUP(InputData[[#This Row],[PRODUCT ID]],'Master Data'!A:F,4,0)</f>
        <v>Kg</v>
      </c>
      <c r="J170" s="15">
        <f>VLOOKUP(InputData[[#This Row],[PRODUCT ID]],'Master Data'!A:F,5,0)</f>
        <v>75</v>
      </c>
      <c r="K170" s="15">
        <f>VLOOKUP(InputData[[#This Row],[PRODUCT ID]],'Master Data'!A:F,6,0)</f>
        <v>85.5</v>
      </c>
      <c r="L170" s="15">
        <f>InputData[[#This Row],[BUYING PRIZE]]*InputData[[#This Row],[QUANTITY]]</f>
        <v>450</v>
      </c>
      <c r="M170" s="15">
        <f>InputData[[#This Row],[SELLING PRICE]]*InputData[[#This Row],[QUANTITY]]*(1-InputData[[#This Row],[DISCOUNT %]])</f>
        <v>513</v>
      </c>
      <c r="N170" s="11">
        <f>DAY(InputData[[#This Row],[DATE]])</f>
        <v>10</v>
      </c>
      <c r="O170" s="11" t="str">
        <f>TEXT(InputData[[#This Row],[DATE]],"MMMM")</f>
        <v>August</v>
      </c>
      <c r="P170" s="11">
        <f>YEAR(InputData[[#This Row],[DATE]])</f>
        <v>2021</v>
      </c>
    </row>
    <row r="171" spans="1:16" x14ac:dyDescent="0.35">
      <c r="A171" s="3">
        <v>44419</v>
      </c>
      <c r="B171" s="4" t="s">
        <v>54</v>
      </c>
      <c r="C171" s="5">
        <v>4</v>
      </c>
      <c r="D171" s="5" t="s">
        <v>108</v>
      </c>
      <c r="E171" s="5" t="s">
        <v>143</v>
      </c>
      <c r="F171" s="6">
        <v>0</v>
      </c>
      <c r="G171" t="str">
        <f>VLOOKUP(InputData[[#This Row],[PRODUCT ID]],'Master Data'!A:F,2,0)</f>
        <v>Product23</v>
      </c>
      <c r="H171" t="str">
        <f>VLOOKUP(InputData[[#This Row],[PRODUCT ID]],'Master Data'!A:F,3,0)</f>
        <v>Category03</v>
      </c>
      <c r="I171" t="str">
        <f>VLOOKUP(InputData[[#This Row],[PRODUCT ID]],'Master Data'!A:F,4,0)</f>
        <v>Ft</v>
      </c>
      <c r="J171" s="15">
        <f>VLOOKUP(InputData[[#This Row],[PRODUCT ID]],'Master Data'!A:F,5,0)</f>
        <v>141</v>
      </c>
      <c r="K171" s="15">
        <f>VLOOKUP(InputData[[#This Row],[PRODUCT ID]],'Master Data'!A:F,6,0)</f>
        <v>149.46</v>
      </c>
      <c r="L171" s="15">
        <f>InputData[[#This Row],[BUYING PRIZE]]*InputData[[#This Row],[QUANTITY]]</f>
        <v>564</v>
      </c>
      <c r="M171" s="15">
        <f>InputData[[#This Row],[SELLING PRICE]]*InputData[[#This Row],[QUANTITY]]*(1-InputData[[#This Row],[DISCOUNT %]])</f>
        <v>597.84</v>
      </c>
      <c r="N171" s="11">
        <f>DAY(InputData[[#This Row],[DATE]])</f>
        <v>11</v>
      </c>
      <c r="O171" s="11" t="str">
        <f>TEXT(InputData[[#This Row],[DATE]],"MMMM")</f>
        <v>August</v>
      </c>
      <c r="P171" s="11">
        <f>YEAR(InputData[[#This Row],[DATE]])</f>
        <v>2021</v>
      </c>
    </row>
    <row r="172" spans="1:16" x14ac:dyDescent="0.35">
      <c r="A172" s="3">
        <v>44421</v>
      </c>
      <c r="B172" s="4" t="s">
        <v>29</v>
      </c>
      <c r="C172" s="5">
        <v>13</v>
      </c>
      <c r="D172" s="5" t="s">
        <v>108</v>
      </c>
      <c r="E172" s="5" t="s">
        <v>143</v>
      </c>
      <c r="F172" s="6">
        <v>0</v>
      </c>
      <c r="G172" t="str">
        <f>VLOOKUP(InputData[[#This Row],[PRODUCT ID]],'Master Data'!A:F,2,0)</f>
        <v>Product11</v>
      </c>
      <c r="H172" t="str">
        <f>VLOOKUP(InputData[[#This Row],[PRODUCT ID]],'Master Data'!A:F,3,0)</f>
        <v>Category02</v>
      </c>
      <c r="I172" t="str">
        <f>VLOOKUP(InputData[[#This Row],[PRODUCT ID]],'Master Data'!A:F,4,0)</f>
        <v>Lt</v>
      </c>
      <c r="J172" s="15">
        <f>VLOOKUP(InputData[[#This Row],[PRODUCT ID]],'Master Data'!A:F,5,0)</f>
        <v>44</v>
      </c>
      <c r="K172" s="15">
        <f>VLOOKUP(InputData[[#This Row],[PRODUCT ID]],'Master Data'!A:F,6,0)</f>
        <v>48.4</v>
      </c>
      <c r="L172" s="15">
        <f>InputData[[#This Row],[BUYING PRIZE]]*InputData[[#This Row],[QUANTITY]]</f>
        <v>572</v>
      </c>
      <c r="M172" s="15">
        <f>InputData[[#This Row],[SELLING PRICE]]*InputData[[#This Row],[QUANTITY]]*(1-InputData[[#This Row],[DISCOUNT %]])</f>
        <v>629.19999999999993</v>
      </c>
      <c r="N172" s="11">
        <f>DAY(InputData[[#This Row],[DATE]])</f>
        <v>13</v>
      </c>
      <c r="O172" s="11" t="str">
        <f>TEXT(InputData[[#This Row],[DATE]],"MMMM")</f>
        <v>August</v>
      </c>
      <c r="P172" s="11">
        <f>YEAR(InputData[[#This Row],[DATE]])</f>
        <v>2021</v>
      </c>
    </row>
    <row r="173" spans="1:16" x14ac:dyDescent="0.35">
      <c r="A173" s="3">
        <v>44421</v>
      </c>
      <c r="B173" s="4" t="s">
        <v>63</v>
      </c>
      <c r="C173" s="5">
        <v>9</v>
      </c>
      <c r="D173" s="5" t="s">
        <v>108</v>
      </c>
      <c r="E173" s="5" t="s">
        <v>143</v>
      </c>
      <c r="F173" s="6">
        <v>0</v>
      </c>
      <c r="G173" t="str">
        <f>VLOOKUP(InputData[[#This Row],[PRODUCT ID]],'Master Data'!A:F,2,0)</f>
        <v>Product27</v>
      </c>
      <c r="H173" t="str">
        <f>VLOOKUP(InputData[[#This Row],[PRODUCT ID]],'Master Data'!A:F,3,0)</f>
        <v>Category04</v>
      </c>
      <c r="I173" t="str">
        <f>VLOOKUP(InputData[[#This Row],[PRODUCT ID]],'Master Data'!A:F,4,0)</f>
        <v>Lt</v>
      </c>
      <c r="J173" s="15">
        <f>VLOOKUP(InputData[[#This Row],[PRODUCT ID]],'Master Data'!A:F,5,0)</f>
        <v>48</v>
      </c>
      <c r="K173" s="15">
        <f>VLOOKUP(InputData[[#This Row],[PRODUCT ID]],'Master Data'!A:F,6,0)</f>
        <v>57.120000000000005</v>
      </c>
      <c r="L173" s="15">
        <f>InputData[[#This Row],[BUYING PRIZE]]*InputData[[#This Row],[QUANTITY]]</f>
        <v>432</v>
      </c>
      <c r="M173" s="15">
        <f>InputData[[#This Row],[SELLING PRICE]]*InputData[[#This Row],[QUANTITY]]*(1-InputData[[#This Row],[DISCOUNT %]])</f>
        <v>514.08000000000004</v>
      </c>
      <c r="N173" s="11">
        <f>DAY(InputData[[#This Row],[DATE]])</f>
        <v>13</v>
      </c>
      <c r="O173" s="11" t="str">
        <f>TEXT(InputData[[#This Row],[DATE]],"MMMM")</f>
        <v>August</v>
      </c>
      <c r="P173" s="11">
        <f>YEAR(InputData[[#This Row],[DATE]])</f>
        <v>2021</v>
      </c>
    </row>
    <row r="174" spans="1:16" x14ac:dyDescent="0.35">
      <c r="A174" s="3">
        <v>44424</v>
      </c>
      <c r="B174" s="4" t="s">
        <v>12</v>
      </c>
      <c r="C174" s="5">
        <v>3</v>
      </c>
      <c r="D174" s="5" t="s">
        <v>106</v>
      </c>
      <c r="E174" s="5" t="s">
        <v>143</v>
      </c>
      <c r="F174" s="6">
        <v>0</v>
      </c>
      <c r="G174" t="str">
        <f>VLOOKUP(InputData[[#This Row],[PRODUCT ID]],'Master Data'!A:F,2,0)</f>
        <v>Product03</v>
      </c>
      <c r="H174" t="str">
        <f>VLOOKUP(InputData[[#This Row],[PRODUCT ID]],'Master Data'!A:F,3,0)</f>
        <v>Category01</v>
      </c>
      <c r="I174" t="str">
        <f>VLOOKUP(InputData[[#This Row],[PRODUCT ID]],'Master Data'!A:F,4,0)</f>
        <v>Kg</v>
      </c>
      <c r="J174" s="15">
        <f>VLOOKUP(InputData[[#This Row],[PRODUCT ID]],'Master Data'!A:F,5,0)</f>
        <v>71</v>
      </c>
      <c r="K174" s="15">
        <f>VLOOKUP(InputData[[#This Row],[PRODUCT ID]],'Master Data'!A:F,6,0)</f>
        <v>80.94</v>
      </c>
      <c r="L174" s="15">
        <f>InputData[[#This Row],[BUYING PRIZE]]*InputData[[#This Row],[QUANTITY]]</f>
        <v>213</v>
      </c>
      <c r="M174" s="15">
        <f>InputData[[#This Row],[SELLING PRICE]]*InputData[[#This Row],[QUANTITY]]*(1-InputData[[#This Row],[DISCOUNT %]])</f>
        <v>242.82</v>
      </c>
      <c r="N174" s="11">
        <f>DAY(InputData[[#This Row],[DATE]])</f>
        <v>16</v>
      </c>
      <c r="O174" s="11" t="str">
        <f>TEXT(InputData[[#This Row],[DATE]],"MMMM")</f>
        <v>August</v>
      </c>
      <c r="P174" s="11">
        <f>YEAR(InputData[[#This Row],[DATE]])</f>
        <v>2021</v>
      </c>
    </row>
    <row r="175" spans="1:16" x14ac:dyDescent="0.35">
      <c r="A175" s="3">
        <v>44426</v>
      </c>
      <c r="B175" s="4" t="s">
        <v>58</v>
      </c>
      <c r="C175" s="5">
        <v>6</v>
      </c>
      <c r="D175" s="5" t="s">
        <v>108</v>
      </c>
      <c r="E175" s="5" t="s">
        <v>143</v>
      </c>
      <c r="F175" s="6">
        <v>0</v>
      </c>
      <c r="G175" t="str">
        <f>VLOOKUP(InputData[[#This Row],[PRODUCT ID]],'Master Data'!A:F,2,0)</f>
        <v>Product25</v>
      </c>
      <c r="H175" t="str">
        <f>VLOOKUP(InputData[[#This Row],[PRODUCT ID]],'Master Data'!A:F,3,0)</f>
        <v>Category03</v>
      </c>
      <c r="I175" t="str">
        <f>VLOOKUP(InputData[[#This Row],[PRODUCT ID]],'Master Data'!A:F,4,0)</f>
        <v>No.</v>
      </c>
      <c r="J175" s="15">
        <f>VLOOKUP(InputData[[#This Row],[PRODUCT ID]],'Master Data'!A:F,5,0)</f>
        <v>7</v>
      </c>
      <c r="K175" s="15">
        <f>VLOOKUP(InputData[[#This Row],[PRODUCT ID]],'Master Data'!A:F,6,0)</f>
        <v>8.33</v>
      </c>
      <c r="L175" s="15">
        <f>InputData[[#This Row],[BUYING PRIZE]]*InputData[[#This Row],[QUANTITY]]</f>
        <v>42</v>
      </c>
      <c r="M175" s="15">
        <f>InputData[[#This Row],[SELLING PRICE]]*InputData[[#This Row],[QUANTITY]]*(1-InputData[[#This Row],[DISCOUNT %]])</f>
        <v>49.980000000000004</v>
      </c>
      <c r="N175" s="11">
        <f>DAY(InputData[[#This Row],[DATE]])</f>
        <v>18</v>
      </c>
      <c r="O175" s="11" t="str">
        <f>TEXT(InputData[[#This Row],[DATE]],"MMMM")</f>
        <v>August</v>
      </c>
      <c r="P175" s="11">
        <f>YEAR(InputData[[#This Row],[DATE]])</f>
        <v>2021</v>
      </c>
    </row>
    <row r="176" spans="1:16" x14ac:dyDescent="0.35">
      <c r="A176" s="3">
        <v>44428</v>
      </c>
      <c r="B176" s="4" t="s">
        <v>47</v>
      </c>
      <c r="C176" s="5">
        <v>15</v>
      </c>
      <c r="D176" s="5" t="s">
        <v>108</v>
      </c>
      <c r="E176" s="5" t="s">
        <v>107</v>
      </c>
      <c r="F176" s="6">
        <v>0</v>
      </c>
      <c r="G176" t="str">
        <f>VLOOKUP(InputData[[#This Row],[PRODUCT ID]],'Master Data'!A:F,2,0)</f>
        <v>Product20</v>
      </c>
      <c r="H176" t="str">
        <f>VLOOKUP(InputData[[#This Row],[PRODUCT ID]],'Master Data'!A:F,3,0)</f>
        <v>Category03</v>
      </c>
      <c r="I176" t="str">
        <f>VLOOKUP(InputData[[#This Row],[PRODUCT ID]],'Master Data'!A:F,4,0)</f>
        <v>Lt</v>
      </c>
      <c r="J176" s="15">
        <f>VLOOKUP(InputData[[#This Row],[PRODUCT ID]],'Master Data'!A:F,5,0)</f>
        <v>61</v>
      </c>
      <c r="K176" s="15">
        <f>VLOOKUP(InputData[[#This Row],[PRODUCT ID]],'Master Data'!A:F,6,0)</f>
        <v>76.25</v>
      </c>
      <c r="L176" s="15">
        <f>InputData[[#This Row],[BUYING PRIZE]]*InputData[[#This Row],[QUANTITY]]</f>
        <v>915</v>
      </c>
      <c r="M176" s="15">
        <f>InputData[[#This Row],[SELLING PRICE]]*InputData[[#This Row],[QUANTITY]]*(1-InputData[[#This Row],[DISCOUNT %]])</f>
        <v>1143.75</v>
      </c>
      <c r="N176" s="11">
        <f>DAY(InputData[[#This Row],[DATE]])</f>
        <v>20</v>
      </c>
      <c r="O176" s="11" t="str">
        <f>TEXT(InputData[[#This Row],[DATE]],"MMMM")</f>
        <v>August</v>
      </c>
      <c r="P176" s="11">
        <f>YEAR(InputData[[#This Row],[DATE]])</f>
        <v>2021</v>
      </c>
    </row>
    <row r="177" spans="1:16" x14ac:dyDescent="0.35">
      <c r="A177" s="3">
        <v>44428</v>
      </c>
      <c r="B177" s="4" t="s">
        <v>71</v>
      </c>
      <c r="C177" s="5">
        <v>9</v>
      </c>
      <c r="D177" s="5" t="s">
        <v>108</v>
      </c>
      <c r="E177" s="5" t="s">
        <v>143</v>
      </c>
      <c r="F177" s="6">
        <v>0</v>
      </c>
      <c r="G177" t="str">
        <f>VLOOKUP(InputData[[#This Row],[PRODUCT ID]],'Master Data'!A:F,2,0)</f>
        <v>Product31</v>
      </c>
      <c r="H177" t="str">
        <f>VLOOKUP(InputData[[#This Row],[PRODUCT ID]],'Master Data'!A:F,3,0)</f>
        <v>Category04</v>
      </c>
      <c r="I177" t="str">
        <f>VLOOKUP(InputData[[#This Row],[PRODUCT ID]],'Master Data'!A:F,4,0)</f>
        <v>Kg</v>
      </c>
      <c r="J177" s="15">
        <f>VLOOKUP(InputData[[#This Row],[PRODUCT ID]],'Master Data'!A:F,5,0)</f>
        <v>93</v>
      </c>
      <c r="K177" s="15">
        <f>VLOOKUP(InputData[[#This Row],[PRODUCT ID]],'Master Data'!A:F,6,0)</f>
        <v>104.16</v>
      </c>
      <c r="L177" s="15">
        <f>InputData[[#This Row],[BUYING PRIZE]]*InputData[[#This Row],[QUANTITY]]</f>
        <v>837</v>
      </c>
      <c r="M177" s="15">
        <f>InputData[[#This Row],[SELLING PRICE]]*InputData[[#This Row],[QUANTITY]]*(1-InputData[[#This Row],[DISCOUNT %]])</f>
        <v>937.43999999999994</v>
      </c>
      <c r="N177" s="11">
        <f>DAY(InputData[[#This Row],[DATE]])</f>
        <v>20</v>
      </c>
      <c r="O177" s="11" t="str">
        <f>TEXT(InputData[[#This Row],[DATE]],"MMMM")</f>
        <v>August</v>
      </c>
      <c r="P177" s="11">
        <f>YEAR(InputData[[#This Row],[DATE]])</f>
        <v>2021</v>
      </c>
    </row>
    <row r="178" spans="1:16" x14ac:dyDescent="0.35">
      <c r="A178" s="3">
        <v>44428</v>
      </c>
      <c r="B178" s="4" t="s">
        <v>65</v>
      </c>
      <c r="C178" s="5">
        <v>13</v>
      </c>
      <c r="D178" s="5" t="s">
        <v>108</v>
      </c>
      <c r="E178" s="5" t="s">
        <v>143</v>
      </c>
      <c r="F178" s="6">
        <v>0</v>
      </c>
      <c r="G178" t="str">
        <f>VLOOKUP(InputData[[#This Row],[PRODUCT ID]],'Master Data'!A:F,2,0)</f>
        <v>Product28</v>
      </c>
      <c r="H178" t="str">
        <f>VLOOKUP(InputData[[#This Row],[PRODUCT ID]],'Master Data'!A:F,3,0)</f>
        <v>Category04</v>
      </c>
      <c r="I178" t="str">
        <f>VLOOKUP(InputData[[#This Row],[PRODUCT ID]],'Master Data'!A:F,4,0)</f>
        <v>No.</v>
      </c>
      <c r="J178" s="15">
        <f>VLOOKUP(InputData[[#This Row],[PRODUCT ID]],'Master Data'!A:F,5,0)</f>
        <v>37</v>
      </c>
      <c r="K178" s="15">
        <f>VLOOKUP(InputData[[#This Row],[PRODUCT ID]],'Master Data'!A:F,6,0)</f>
        <v>41.81</v>
      </c>
      <c r="L178" s="15">
        <f>InputData[[#This Row],[BUYING PRIZE]]*InputData[[#This Row],[QUANTITY]]</f>
        <v>481</v>
      </c>
      <c r="M178" s="15">
        <f>InputData[[#This Row],[SELLING PRICE]]*InputData[[#This Row],[QUANTITY]]*(1-InputData[[#This Row],[DISCOUNT %]])</f>
        <v>543.53</v>
      </c>
      <c r="N178" s="11">
        <f>DAY(InputData[[#This Row],[DATE]])</f>
        <v>20</v>
      </c>
      <c r="O178" s="11" t="str">
        <f>TEXT(InputData[[#This Row],[DATE]],"MMMM")</f>
        <v>August</v>
      </c>
      <c r="P178" s="11">
        <f>YEAR(InputData[[#This Row],[DATE]])</f>
        <v>2021</v>
      </c>
    </row>
    <row r="179" spans="1:16" x14ac:dyDescent="0.35">
      <c r="A179" s="3">
        <v>44434</v>
      </c>
      <c r="B179" s="4" t="s">
        <v>88</v>
      </c>
      <c r="C179" s="5">
        <v>4</v>
      </c>
      <c r="D179" s="5" t="s">
        <v>108</v>
      </c>
      <c r="E179" s="5" t="s">
        <v>143</v>
      </c>
      <c r="F179" s="6">
        <v>0</v>
      </c>
      <c r="G179" t="str">
        <f>VLOOKUP(InputData[[#This Row],[PRODUCT ID]],'Master Data'!A:F,2,0)</f>
        <v>Product39</v>
      </c>
      <c r="H179" t="str">
        <f>VLOOKUP(InputData[[#This Row],[PRODUCT ID]],'Master Data'!A:F,3,0)</f>
        <v>Category05</v>
      </c>
      <c r="I179" t="str">
        <f>VLOOKUP(InputData[[#This Row],[PRODUCT ID]],'Master Data'!A:F,4,0)</f>
        <v>No.</v>
      </c>
      <c r="J179" s="15">
        <f>VLOOKUP(InputData[[#This Row],[PRODUCT ID]],'Master Data'!A:F,5,0)</f>
        <v>37</v>
      </c>
      <c r="K179" s="15">
        <f>VLOOKUP(InputData[[#This Row],[PRODUCT ID]],'Master Data'!A:F,6,0)</f>
        <v>42.55</v>
      </c>
      <c r="L179" s="15">
        <f>InputData[[#This Row],[BUYING PRIZE]]*InputData[[#This Row],[QUANTITY]]</f>
        <v>148</v>
      </c>
      <c r="M179" s="15">
        <f>InputData[[#This Row],[SELLING PRICE]]*InputData[[#This Row],[QUANTITY]]*(1-InputData[[#This Row],[DISCOUNT %]])</f>
        <v>170.2</v>
      </c>
      <c r="N179" s="11">
        <f>DAY(InputData[[#This Row],[DATE]])</f>
        <v>26</v>
      </c>
      <c r="O179" s="11" t="str">
        <f>TEXT(InputData[[#This Row],[DATE]],"MMMM")</f>
        <v>August</v>
      </c>
      <c r="P179" s="11">
        <f>YEAR(InputData[[#This Row],[DATE]])</f>
        <v>2021</v>
      </c>
    </row>
    <row r="180" spans="1:16" x14ac:dyDescent="0.35">
      <c r="A180" s="3">
        <v>44437</v>
      </c>
      <c r="B180" s="4" t="s">
        <v>77</v>
      </c>
      <c r="C180" s="5">
        <v>12</v>
      </c>
      <c r="D180" s="5" t="s">
        <v>105</v>
      </c>
      <c r="E180" s="5" t="s">
        <v>143</v>
      </c>
      <c r="F180" s="6">
        <v>0</v>
      </c>
      <c r="G180" t="str">
        <f>VLOOKUP(InputData[[#This Row],[PRODUCT ID]],'Master Data'!A:F,2,0)</f>
        <v>Product34</v>
      </c>
      <c r="H180" t="str">
        <f>VLOOKUP(InputData[[#This Row],[PRODUCT ID]],'Master Data'!A:F,3,0)</f>
        <v>Category04</v>
      </c>
      <c r="I180" t="str">
        <f>VLOOKUP(InputData[[#This Row],[PRODUCT ID]],'Master Data'!A:F,4,0)</f>
        <v>Lt</v>
      </c>
      <c r="J180" s="15">
        <f>VLOOKUP(InputData[[#This Row],[PRODUCT ID]],'Master Data'!A:F,5,0)</f>
        <v>55</v>
      </c>
      <c r="K180" s="15">
        <f>VLOOKUP(InputData[[#This Row],[PRODUCT ID]],'Master Data'!A:F,6,0)</f>
        <v>58.3</v>
      </c>
      <c r="L180" s="15">
        <f>InputData[[#This Row],[BUYING PRIZE]]*InputData[[#This Row],[QUANTITY]]</f>
        <v>660</v>
      </c>
      <c r="M180" s="15">
        <f>InputData[[#This Row],[SELLING PRICE]]*InputData[[#This Row],[QUANTITY]]*(1-InputData[[#This Row],[DISCOUNT %]])</f>
        <v>699.59999999999991</v>
      </c>
      <c r="N180" s="11">
        <f>DAY(InputData[[#This Row],[DATE]])</f>
        <v>29</v>
      </c>
      <c r="O180" s="11" t="str">
        <f>TEXT(InputData[[#This Row],[DATE]],"MMMM")</f>
        <v>August</v>
      </c>
      <c r="P180" s="11">
        <f>YEAR(InputData[[#This Row],[DATE]])</f>
        <v>2021</v>
      </c>
    </row>
    <row r="181" spans="1:16" x14ac:dyDescent="0.35">
      <c r="A181" s="3">
        <v>44438</v>
      </c>
      <c r="B181" s="4" t="s">
        <v>33</v>
      </c>
      <c r="C181" s="5">
        <v>13</v>
      </c>
      <c r="D181" s="5" t="s">
        <v>108</v>
      </c>
      <c r="E181" s="5" t="s">
        <v>143</v>
      </c>
      <c r="F181" s="6">
        <v>0</v>
      </c>
      <c r="G181" t="str">
        <f>VLOOKUP(InputData[[#This Row],[PRODUCT ID]],'Master Data'!A:F,2,0)</f>
        <v>Product13</v>
      </c>
      <c r="H181" t="str">
        <f>VLOOKUP(InputData[[#This Row],[PRODUCT ID]],'Master Data'!A:F,3,0)</f>
        <v>Category02</v>
      </c>
      <c r="I181" t="str">
        <f>VLOOKUP(InputData[[#This Row],[PRODUCT ID]],'Master Data'!A:F,4,0)</f>
        <v>Kg</v>
      </c>
      <c r="J181" s="15">
        <f>VLOOKUP(InputData[[#This Row],[PRODUCT ID]],'Master Data'!A:F,5,0)</f>
        <v>112</v>
      </c>
      <c r="K181" s="15">
        <f>VLOOKUP(InputData[[#This Row],[PRODUCT ID]],'Master Data'!A:F,6,0)</f>
        <v>122.08</v>
      </c>
      <c r="L181" s="15">
        <f>InputData[[#This Row],[BUYING PRIZE]]*InputData[[#This Row],[QUANTITY]]</f>
        <v>1456</v>
      </c>
      <c r="M181" s="15">
        <f>InputData[[#This Row],[SELLING PRICE]]*InputData[[#This Row],[QUANTITY]]*(1-InputData[[#This Row],[DISCOUNT %]])</f>
        <v>1587.04</v>
      </c>
      <c r="N181" s="11">
        <f>DAY(InputData[[#This Row],[DATE]])</f>
        <v>30</v>
      </c>
      <c r="O181" s="11" t="str">
        <f>TEXT(InputData[[#This Row],[DATE]],"MMMM")</f>
        <v>August</v>
      </c>
      <c r="P181" s="11">
        <f>YEAR(InputData[[#This Row],[DATE]])</f>
        <v>2021</v>
      </c>
    </row>
    <row r="182" spans="1:16" x14ac:dyDescent="0.35">
      <c r="A182" s="3">
        <v>44439</v>
      </c>
      <c r="B182" s="4" t="s">
        <v>6</v>
      </c>
      <c r="C182" s="5">
        <v>2</v>
      </c>
      <c r="D182" s="5" t="s">
        <v>108</v>
      </c>
      <c r="E182" s="5" t="s">
        <v>143</v>
      </c>
      <c r="F182" s="6">
        <v>0</v>
      </c>
      <c r="G182" t="str">
        <f>VLOOKUP(InputData[[#This Row],[PRODUCT ID]],'Master Data'!A:F,2,0)</f>
        <v>Product01</v>
      </c>
      <c r="H182" t="str">
        <f>VLOOKUP(InputData[[#This Row],[PRODUCT ID]],'Master Data'!A:F,3,0)</f>
        <v>Category01</v>
      </c>
      <c r="I182" t="str">
        <f>VLOOKUP(InputData[[#This Row],[PRODUCT ID]],'Master Data'!A:F,4,0)</f>
        <v>Kg</v>
      </c>
      <c r="J182" s="15">
        <f>VLOOKUP(InputData[[#This Row],[PRODUCT ID]],'Master Data'!A:F,5,0)</f>
        <v>98</v>
      </c>
      <c r="K182" s="15">
        <f>VLOOKUP(InputData[[#This Row],[PRODUCT ID]],'Master Data'!A:F,6,0)</f>
        <v>103.88</v>
      </c>
      <c r="L182" s="15">
        <f>InputData[[#This Row],[BUYING PRIZE]]*InputData[[#This Row],[QUANTITY]]</f>
        <v>196</v>
      </c>
      <c r="M182" s="15">
        <f>InputData[[#This Row],[SELLING PRICE]]*InputData[[#This Row],[QUANTITY]]*(1-InputData[[#This Row],[DISCOUNT %]])</f>
        <v>207.76</v>
      </c>
      <c r="N182" s="11">
        <f>DAY(InputData[[#This Row],[DATE]])</f>
        <v>31</v>
      </c>
      <c r="O182" s="11" t="str">
        <f>TEXT(InputData[[#This Row],[DATE]],"MMMM")</f>
        <v>August</v>
      </c>
      <c r="P182" s="11">
        <f>YEAR(InputData[[#This Row],[DATE]])</f>
        <v>2021</v>
      </c>
    </row>
    <row r="183" spans="1:16" x14ac:dyDescent="0.35">
      <c r="A183" s="3">
        <v>44439</v>
      </c>
      <c r="B183" s="4" t="s">
        <v>79</v>
      </c>
      <c r="C183" s="5">
        <v>11</v>
      </c>
      <c r="D183" s="5" t="s">
        <v>108</v>
      </c>
      <c r="E183" s="5" t="s">
        <v>143</v>
      </c>
      <c r="F183" s="6">
        <v>0</v>
      </c>
      <c r="G183" t="str">
        <f>VLOOKUP(InputData[[#This Row],[PRODUCT ID]],'Master Data'!A:F,2,0)</f>
        <v>Product35</v>
      </c>
      <c r="H183" t="str">
        <f>VLOOKUP(InputData[[#This Row],[PRODUCT ID]],'Master Data'!A:F,3,0)</f>
        <v>Category04</v>
      </c>
      <c r="I183" t="str">
        <f>VLOOKUP(InputData[[#This Row],[PRODUCT ID]],'Master Data'!A:F,4,0)</f>
        <v>No.</v>
      </c>
      <c r="J183" s="15">
        <f>VLOOKUP(InputData[[#This Row],[PRODUCT ID]],'Master Data'!A:F,5,0)</f>
        <v>5</v>
      </c>
      <c r="K183" s="15">
        <f>VLOOKUP(InputData[[#This Row],[PRODUCT ID]],'Master Data'!A:F,6,0)</f>
        <v>6.7</v>
      </c>
      <c r="L183" s="15">
        <f>InputData[[#This Row],[BUYING PRIZE]]*InputData[[#This Row],[QUANTITY]]</f>
        <v>55</v>
      </c>
      <c r="M183" s="15">
        <f>InputData[[#This Row],[SELLING PRICE]]*InputData[[#This Row],[QUANTITY]]*(1-InputData[[#This Row],[DISCOUNT %]])</f>
        <v>73.7</v>
      </c>
      <c r="N183" s="11">
        <f>DAY(InputData[[#This Row],[DATE]])</f>
        <v>31</v>
      </c>
      <c r="O183" s="11" t="str">
        <f>TEXT(InputData[[#This Row],[DATE]],"MMMM")</f>
        <v>August</v>
      </c>
      <c r="P183" s="11">
        <f>YEAR(InputData[[#This Row],[DATE]])</f>
        <v>2021</v>
      </c>
    </row>
    <row r="184" spans="1:16" x14ac:dyDescent="0.35">
      <c r="A184" s="3">
        <v>44440</v>
      </c>
      <c r="B184" s="4" t="s">
        <v>56</v>
      </c>
      <c r="C184" s="5">
        <v>1</v>
      </c>
      <c r="D184" s="5" t="s">
        <v>105</v>
      </c>
      <c r="E184" s="5" t="s">
        <v>107</v>
      </c>
      <c r="F184" s="6">
        <v>0</v>
      </c>
      <c r="G184" t="str">
        <f>VLOOKUP(InputData[[#This Row],[PRODUCT ID]],'Master Data'!A:F,2,0)</f>
        <v>Product24</v>
      </c>
      <c r="H184" t="str">
        <f>VLOOKUP(InputData[[#This Row],[PRODUCT ID]],'Master Data'!A:F,3,0)</f>
        <v>Category03</v>
      </c>
      <c r="I184" t="str">
        <f>VLOOKUP(InputData[[#This Row],[PRODUCT ID]],'Master Data'!A:F,4,0)</f>
        <v>Ft</v>
      </c>
      <c r="J184" s="15">
        <f>VLOOKUP(InputData[[#This Row],[PRODUCT ID]],'Master Data'!A:F,5,0)</f>
        <v>144</v>
      </c>
      <c r="K184" s="15">
        <f>VLOOKUP(InputData[[#This Row],[PRODUCT ID]],'Master Data'!A:F,6,0)</f>
        <v>156.96</v>
      </c>
      <c r="L184" s="15">
        <f>InputData[[#This Row],[BUYING PRIZE]]*InputData[[#This Row],[QUANTITY]]</f>
        <v>144</v>
      </c>
      <c r="M184" s="15">
        <f>InputData[[#This Row],[SELLING PRICE]]*InputData[[#This Row],[QUANTITY]]*(1-InputData[[#This Row],[DISCOUNT %]])</f>
        <v>156.96</v>
      </c>
      <c r="N184" s="11">
        <f>DAY(InputData[[#This Row],[DATE]])</f>
        <v>1</v>
      </c>
      <c r="O184" s="11" t="str">
        <f>TEXT(InputData[[#This Row],[DATE]],"MMMM")</f>
        <v>September</v>
      </c>
      <c r="P184" s="11">
        <f>YEAR(InputData[[#This Row],[DATE]])</f>
        <v>2021</v>
      </c>
    </row>
    <row r="185" spans="1:16" x14ac:dyDescent="0.35">
      <c r="A185" s="3">
        <v>44440</v>
      </c>
      <c r="B185" s="4" t="s">
        <v>12</v>
      </c>
      <c r="C185" s="5">
        <v>14</v>
      </c>
      <c r="D185" s="5" t="s">
        <v>106</v>
      </c>
      <c r="E185" s="5" t="s">
        <v>143</v>
      </c>
      <c r="F185" s="6">
        <v>0</v>
      </c>
      <c r="G185" t="str">
        <f>VLOOKUP(InputData[[#This Row],[PRODUCT ID]],'Master Data'!A:F,2,0)</f>
        <v>Product03</v>
      </c>
      <c r="H185" t="str">
        <f>VLOOKUP(InputData[[#This Row],[PRODUCT ID]],'Master Data'!A:F,3,0)</f>
        <v>Category01</v>
      </c>
      <c r="I185" t="str">
        <f>VLOOKUP(InputData[[#This Row],[PRODUCT ID]],'Master Data'!A:F,4,0)</f>
        <v>Kg</v>
      </c>
      <c r="J185" s="15">
        <f>VLOOKUP(InputData[[#This Row],[PRODUCT ID]],'Master Data'!A:F,5,0)</f>
        <v>71</v>
      </c>
      <c r="K185" s="15">
        <f>VLOOKUP(InputData[[#This Row],[PRODUCT ID]],'Master Data'!A:F,6,0)</f>
        <v>80.94</v>
      </c>
      <c r="L185" s="15">
        <f>InputData[[#This Row],[BUYING PRIZE]]*InputData[[#This Row],[QUANTITY]]</f>
        <v>994</v>
      </c>
      <c r="M185" s="15">
        <f>InputData[[#This Row],[SELLING PRICE]]*InputData[[#This Row],[QUANTITY]]*(1-InputData[[#This Row],[DISCOUNT %]])</f>
        <v>1133.1599999999999</v>
      </c>
      <c r="N185" s="11">
        <f>DAY(InputData[[#This Row],[DATE]])</f>
        <v>1</v>
      </c>
      <c r="O185" s="11" t="str">
        <f>TEXT(InputData[[#This Row],[DATE]],"MMMM")</f>
        <v>September</v>
      </c>
      <c r="P185" s="11">
        <f>YEAR(InputData[[#This Row],[DATE]])</f>
        <v>2021</v>
      </c>
    </row>
    <row r="186" spans="1:16" x14ac:dyDescent="0.35">
      <c r="A186" s="3">
        <v>44442</v>
      </c>
      <c r="B186" s="4" t="s">
        <v>92</v>
      </c>
      <c r="C186" s="5">
        <v>8</v>
      </c>
      <c r="D186" s="5" t="s">
        <v>108</v>
      </c>
      <c r="E186" s="5" t="s">
        <v>143</v>
      </c>
      <c r="F186" s="6">
        <v>0</v>
      </c>
      <c r="G186" t="str">
        <f>VLOOKUP(InputData[[#This Row],[PRODUCT ID]],'Master Data'!A:F,2,0)</f>
        <v>Product41</v>
      </c>
      <c r="H186" t="str">
        <f>VLOOKUP(InputData[[#This Row],[PRODUCT ID]],'Master Data'!A:F,3,0)</f>
        <v>Category05</v>
      </c>
      <c r="I186" t="str">
        <f>VLOOKUP(InputData[[#This Row],[PRODUCT ID]],'Master Data'!A:F,4,0)</f>
        <v>Ft</v>
      </c>
      <c r="J186" s="15">
        <f>VLOOKUP(InputData[[#This Row],[PRODUCT ID]],'Master Data'!A:F,5,0)</f>
        <v>138</v>
      </c>
      <c r="K186" s="15">
        <f>VLOOKUP(InputData[[#This Row],[PRODUCT ID]],'Master Data'!A:F,6,0)</f>
        <v>173.88</v>
      </c>
      <c r="L186" s="15">
        <f>InputData[[#This Row],[BUYING PRIZE]]*InputData[[#This Row],[QUANTITY]]</f>
        <v>1104</v>
      </c>
      <c r="M186" s="15">
        <f>InputData[[#This Row],[SELLING PRICE]]*InputData[[#This Row],[QUANTITY]]*(1-InputData[[#This Row],[DISCOUNT %]])</f>
        <v>1391.04</v>
      </c>
      <c r="N186" s="11">
        <f>DAY(InputData[[#This Row],[DATE]])</f>
        <v>3</v>
      </c>
      <c r="O186" s="11" t="str">
        <f>TEXT(InputData[[#This Row],[DATE]],"MMMM")</f>
        <v>September</v>
      </c>
      <c r="P186" s="11">
        <f>YEAR(InputData[[#This Row],[DATE]])</f>
        <v>2021</v>
      </c>
    </row>
    <row r="187" spans="1:16" x14ac:dyDescent="0.35">
      <c r="A187" s="3">
        <v>44443</v>
      </c>
      <c r="B187" s="4" t="s">
        <v>65</v>
      </c>
      <c r="C187" s="5">
        <v>7</v>
      </c>
      <c r="D187" s="5" t="s">
        <v>108</v>
      </c>
      <c r="E187" s="5" t="s">
        <v>143</v>
      </c>
      <c r="F187" s="6">
        <v>0</v>
      </c>
      <c r="G187" t="str">
        <f>VLOOKUP(InputData[[#This Row],[PRODUCT ID]],'Master Data'!A:F,2,0)</f>
        <v>Product28</v>
      </c>
      <c r="H187" t="str">
        <f>VLOOKUP(InputData[[#This Row],[PRODUCT ID]],'Master Data'!A:F,3,0)</f>
        <v>Category04</v>
      </c>
      <c r="I187" t="str">
        <f>VLOOKUP(InputData[[#This Row],[PRODUCT ID]],'Master Data'!A:F,4,0)</f>
        <v>No.</v>
      </c>
      <c r="J187" s="15">
        <f>VLOOKUP(InputData[[#This Row],[PRODUCT ID]],'Master Data'!A:F,5,0)</f>
        <v>37</v>
      </c>
      <c r="K187" s="15">
        <f>VLOOKUP(InputData[[#This Row],[PRODUCT ID]],'Master Data'!A:F,6,0)</f>
        <v>41.81</v>
      </c>
      <c r="L187" s="15">
        <f>InputData[[#This Row],[BUYING PRIZE]]*InputData[[#This Row],[QUANTITY]]</f>
        <v>259</v>
      </c>
      <c r="M187" s="15">
        <f>InputData[[#This Row],[SELLING PRICE]]*InputData[[#This Row],[QUANTITY]]*(1-InputData[[#This Row],[DISCOUNT %]])</f>
        <v>292.67</v>
      </c>
      <c r="N187" s="11">
        <f>DAY(InputData[[#This Row],[DATE]])</f>
        <v>4</v>
      </c>
      <c r="O187" s="11" t="str">
        <f>TEXT(InputData[[#This Row],[DATE]],"MMMM")</f>
        <v>September</v>
      </c>
      <c r="P187" s="11">
        <f>YEAR(InputData[[#This Row],[DATE]])</f>
        <v>2021</v>
      </c>
    </row>
    <row r="188" spans="1:16" x14ac:dyDescent="0.35">
      <c r="A188" s="3">
        <v>44443</v>
      </c>
      <c r="B188" s="4" t="s">
        <v>54</v>
      </c>
      <c r="C188" s="5">
        <v>15</v>
      </c>
      <c r="D188" s="5" t="s">
        <v>108</v>
      </c>
      <c r="E188" s="5" t="s">
        <v>143</v>
      </c>
      <c r="F188" s="6">
        <v>0</v>
      </c>
      <c r="G188" t="str">
        <f>VLOOKUP(InputData[[#This Row],[PRODUCT ID]],'Master Data'!A:F,2,0)</f>
        <v>Product23</v>
      </c>
      <c r="H188" t="str">
        <f>VLOOKUP(InputData[[#This Row],[PRODUCT ID]],'Master Data'!A:F,3,0)</f>
        <v>Category03</v>
      </c>
      <c r="I188" t="str">
        <f>VLOOKUP(InputData[[#This Row],[PRODUCT ID]],'Master Data'!A:F,4,0)</f>
        <v>Ft</v>
      </c>
      <c r="J188" s="15">
        <f>VLOOKUP(InputData[[#This Row],[PRODUCT ID]],'Master Data'!A:F,5,0)</f>
        <v>141</v>
      </c>
      <c r="K188" s="15">
        <f>VLOOKUP(InputData[[#This Row],[PRODUCT ID]],'Master Data'!A:F,6,0)</f>
        <v>149.46</v>
      </c>
      <c r="L188" s="15">
        <f>InputData[[#This Row],[BUYING PRIZE]]*InputData[[#This Row],[QUANTITY]]</f>
        <v>2115</v>
      </c>
      <c r="M188" s="15">
        <f>InputData[[#This Row],[SELLING PRICE]]*InputData[[#This Row],[QUANTITY]]*(1-InputData[[#This Row],[DISCOUNT %]])</f>
        <v>2241.9</v>
      </c>
      <c r="N188" s="11">
        <f>DAY(InputData[[#This Row],[DATE]])</f>
        <v>4</v>
      </c>
      <c r="O188" s="11" t="str">
        <f>TEXT(InputData[[#This Row],[DATE]],"MMMM")</f>
        <v>September</v>
      </c>
      <c r="P188" s="11">
        <f>YEAR(InputData[[#This Row],[DATE]])</f>
        <v>2021</v>
      </c>
    </row>
    <row r="189" spans="1:16" x14ac:dyDescent="0.35">
      <c r="A189" s="3">
        <v>44444</v>
      </c>
      <c r="B189" s="4" t="s">
        <v>73</v>
      </c>
      <c r="C189" s="5">
        <v>1</v>
      </c>
      <c r="D189" s="5" t="s">
        <v>108</v>
      </c>
      <c r="E189" s="5" t="s">
        <v>107</v>
      </c>
      <c r="F189" s="6">
        <v>0</v>
      </c>
      <c r="G189" t="str">
        <f>VLOOKUP(InputData[[#This Row],[PRODUCT ID]],'Master Data'!A:F,2,0)</f>
        <v>Product32</v>
      </c>
      <c r="H189" t="str">
        <f>VLOOKUP(InputData[[#This Row],[PRODUCT ID]],'Master Data'!A:F,3,0)</f>
        <v>Category04</v>
      </c>
      <c r="I189" t="str">
        <f>VLOOKUP(InputData[[#This Row],[PRODUCT ID]],'Master Data'!A:F,4,0)</f>
        <v>Kg</v>
      </c>
      <c r="J189" s="15">
        <f>VLOOKUP(InputData[[#This Row],[PRODUCT ID]],'Master Data'!A:F,5,0)</f>
        <v>89</v>
      </c>
      <c r="K189" s="15">
        <f>VLOOKUP(InputData[[#This Row],[PRODUCT ID]],'Master Data'!A:F,6,0)</f>
        <v>117.48</v>
      </c>
      <c r="L189" s="15">
        <f>InputData[[#This Row],[BUYING PRIZE]]*InputData[[#This Row],[QUANTITY]]</f>
        <v>89</v>
      </c>
      <c r="M189" s="15">
        <f>InputData[[#This Row],[SELLING PRICE]]*InputData[[#This Row],[QUANTITY]]*(1-InputData[[#This Row],[DISCOUNT %]])</f>
        <v>117.48</v>
      </c>
      <c r="N189" s="11">
        <f>DAY(InputData[[#This Row],[DATE]])</f>
        <v>5</v>
      </c>
      <c r="O189" s="11" t="str">
        <f>TEXT(InputData[[#This Row],[DATE]],"MMMM")</f>
        <v>September</v>
      </c>
      <c r="P189" s="11">
        <f>YEAR(InputData[[#This Row],[DATE]])</f>
        <v>2021</v>
      </c>
    </row>
    <row r="190" spans="1:16" x14ac:dyDescent="0.35">
      <c r="A190" s="3">
        <v>44446</v>
      </c>
      <c r="B190" s="4" t="s">
        <v>45</v>
      </c>
      <c r="C190" s="5">
        <v>5</v>
      </c>
      <c r="D190" s="5" t="s">
        <v>108</v>
      </c>
      <c r="E190" s="5" t="s">
        <v>143</v>
      </c>
      <c r="F190" s="6">
        <v>0</v>
      </c>
      <c r="G190" t="str">
        <f>VLOOKUP(InputData[[#This Row],[PRODUCT ID]],'Master Data'!A:F,2,0)</f>
        <v>Product19</v>
      </c>
      <c r="H190" t="str">
        <f>VLOOKUP(InputData[[#This Row],[PRODUCT ID]],'Master Data'!A:F,3,0)</f>
        <v>Category02</v>
      </c>
      <c r="I190" t="str">
        <f>VLOOKUP(InputData[[#This Row],[PRODUCT ID]],'Master Data'!A:F,4,0)</f>
        <v>Ft</v>
      </c>
      <c r="J190" s="15">
        <f>VLOOKUP(InputData[[#This Row],[PRODUCT ID]],'Master Data'!A:F,5,0)</f>
        <v>150</v>
      </c>
      <c r="K190" s="15">
        <f>VLOOKUP(InputData[[#This Row],[PRODUCT ID]],'Master Data'!A:F,6,0)</f>
        <v>210</v>
      </c>
      <c r="L190" s="15">
        <f>InputData[[#This Row],[BUYING PRIZE]]*InputData[[#This Row],[QUANTITY]]</f>
        <v>750</v>
      </c>
      <c r="M190" s="15">
        <f>InputData[[#This Row],[SELLING PRICE]]*InputData[[#This Row],[QUANTITY]]*(1-InputData[[#This Row],[DISCOUNT %]])</f>
        <v>1050</v>
      </c>
      <c r="N190" s="11">
        <f>DAY(InputData[[#This Row],[DATE]])</f>
        <v>7</v>
      </c>
      <c r="O190" s="11" t="str">
        <f>TEXT(InputData[[#This Row],[DATE]],"MMMM")</f>
        <v>September</v>
      </c>
      <c r="P190" s="11">
        <f>YEAR(InputData[[#This Row],[DATE]])</f>
        <v>2021</v>
      </c>
    </row>
    <row r="191" spans="1:16" x14ac:dyDescent="0.35">
      <c r="A191" s="3">
        <v>44448</v>
      </c>
      <c r="B191" s="4" t="s">
        <v>98</v>
      </c>
      <c r="C191" s="5">
        <v>4</v>
      </c>
      <c r="D191" s="5" t="s">
        <v>108</v>
      </c>
      <c r="E191" s="5" t="s">
        <v>143</v>
      </c>
      <c r="F191" s="6">
        <v>0</v>
      </c>
      <c r="G191" t="str">
        <f>VLOOKUP(InputData[[#This Row],[PRODUCT ID]],'Master Data'!A:F,2,0)</f>
        <v>Product44</v>
      </c>
      <c r="H191" t="str">
        <f>VLOOKUP(InputData[[#This Row],[PRODUCT ID]],'Master Data'!A:F,3,0)</f>
        <v>Category05</v>
      </c>
      <c r="I191" t="str">
        <f>VLOOKUP(InputData[[#This Row],[PRODUCT ID]],'Master Data'!A:F,4,0)</f>
        <v>Kg</v>
      </c>
      <c r="J191" s="15">
        <f>VLOOKUP(InputData[[#This Row],[PRODUCT ID]],'Master Data'!A:F,5,0)</f>
        <v>76</v>
      </c>
      <c r="K191" s="15">
        <f>VLOOKUP(InputData[[#This Row],[PRODUCT ID]],'Master Data'!A:F,6,0)</f>
        <v>82.08</v>
      </c>
      <c r="L191" s="15">
        <f>InputData[[#This Row],[BUYING PRIZE]]*InputData[[#This Row],[QUANTITY]]</f>
        <v>304</v>
      </c>
      <c r="M191" s="15">
        <f>InputData[[#This Row],[SELLING PRICE]]*InputData[[#This Row],[QUANTITY]]*(1-InputData[[#This Row],[DISCOUNT %]])</f>
        <v>328.32</v>
      </c>
      <c r="N191" s="11">
        <f>DAY(InputData[[#This Row],[DATE]])</f>
        <v>9</v>
      </c>
      <c r="O191" s="11" t="str">
        <f>TEXT(InputData[[#This Row],[DATE]],"MMMM")</f>
        <v>September</v>
      </c>
      <c r="P191" s="11">
        <f>YEAR(InputData[[#This Row],[DATE]])</f>
        <v>2021</v>
      </c>
    </row>
    <row r="192" spans="1:16" x14ac:dyDescent="0.35">
      <c r="A192" s="3">
        <v>44449</v>
      </c>
      <c r="B192" s="4" t="s">
        <v>69</v>
      </c>
      <c r="C192" s="5">
        <v>6</v>
      </c>
      <c r="D192" s="5" t="s">
        <v>108</v>
      </c>
      <c r="E192" s="5" t="s">
        <v>143</v>
      </c>
      <c r="F192" s="6">
        <v>0</v>
      </c>
      <c r="G192" t="str">
        <f>VLOOKUP(InputData[[#This Row],[PRODUCT ID]],'Master Data'!A:F,2,0)</f>
        <v>Product30</v>
      </c>
      <c r="H192" t="str">
        <f>VLOOKUP(InputData[[#This Row],[PRODUCT ID]],'Master Data'!A:F,3,0)</f>
        <v>Category04</v>
      </c>
      <c r="I192" t="str">
        <f>VLOOKUP(InputData[[#This Row],[PRODUCT ID]],'Master Data'!A:F,4,0)</f>
        <v>Ft</v>
      </c>
      <c r="J192" s="15">
        <f>VLOOKUP(InputData[[#This Row],[PRODUCT ID]],'Master Data'!A:F,5,0)</f>
        <v>148</v>
      </c>
      <c r="K192" s="15">
        <f>VLOOKUP(InputData[[#This Row],[PRODUCT ID]],'Master Data'!A:F,6,0)</f>
        <v>201.28</v>
      </c>
      <c r="L192" s="15">
        <f>InputData[[#This Row],[BUYING PRIZE]]*InputData[[#This Row],[QUANTITY]]</f>
        <v>888</v>
      </c>
      <c r="M192" s="15">
        <f>InputData[[#This Row],[SELLING PRICE]]*InputData[[#This Row],[QUANTITY]]*(1-InputData[[#This Row],[DISCOUNT %]])</f>
        <v>1207.68</v>
      </c>
      <c r="N192" s="11">
        <f>DAY(InputData[[#This Row],[DATE]])</f>
        <v>10</v>
      </c>
      <c r="O192" s="11" t="str">
        <f>TEXT(InputData[[#This Row],[DATE]],"MMMM")</f>
        <v>September</v>
      </c>
      <c r="P192" s="11">
        <f>YEAR(InputData[[#This Row],[DATE]])</f>
        <v>2021</v>
      </c>
    </row>
    <row r="193" spans="1:16" x14ac:dyDescent="0.35">
      <c r="A193" s="3">
        <v>44449</v>
      </c>
      <c r="B193" s="4" t="s">
        <v>6</v>
      </c>
      <c r="C193" s="5">
        <v>9</v>
      </c>
      <c r="D193" s="5" t="s">
        <v>105</v>
      </c>
      <c r="E193" s="5" t="s">
        <v>143</v>
      </c>
      <c r="F193" s="6">
        <v>0</v>
      </c>
      <c r="G193" t="str">
        <f>VLOOKUP(InputData[[#This Row],[PRODUCT ID]],'Master Data'!A:F,2,0)</f>
        <v>Product01</v>
      </c>
      <c r="H193" t="str">
        <f>VLOOKUP(InputData[[#This Row],[PRODUCT ID]],'Master Data'!A:F,3,0)</f>
        <v>Category01</v>
      </c>
      <c r="I193" t="str">
        <f>VLOOKUP(InputData[[#This Row],[PRODUCT ID]],'Master Data'!A:F,4,0)</f>
        <v>Kg</v>
      </c>
      <c r="J193" s="15">
        <f>VLOOKUP(InputData[[#This Row],[PRODUCT ID]],'Master Data'!A:F,5,0)</f>
        <v>98</v>
      </c>
      <c r="K193" s="15">
        <f>VLOOKUP(InputData[[#This Row],[PRODUCT ID]],'Master Data'!A:F,6,0)</f>
        <v>103.88</v>
      </c>
      <c r="L193" s="15">
        <f>InputData[[#This Row],[BUYING PRIZE]]*InputData[[#This Row],[QUANTITY]]</f>
        <v>882</v>
      </c>
      <c r="M193" s="15">
        <f>InputData[[#This Row],[SELLING PRICE]]*InputData[[#This Row],[QUANTITY]]*(1-InputData[[#This Row],[DISCOUNT %]])</f>
        <v>934.92</v>
      </c>
      <c r="N193" s="11">
        <f>DAY(InputData[[#This Row],[DATE]])</f>
        <v>10</v>
      </c>
      <c r="O193" s="11" t="str">
        <f>TEXT(InputData[[#This Row],[DATE]],"MMMM")</f>
        <v>September</v>
      </c>
      <c r="P193" s="11">
        <f>YEAR(InputData[[#This Row],[DATE]])</f>
        <v>2021</v>
      </c>
    </row>
    <row r="194" spans="1:16" x14ac:dyDescent="0.35">
      <c r="A194" s="3">
        <v>44449</v>
      </c>
      <c r="B194" s="4" t="s">
        <v>60</v>
      </c>
      <c r="C194" s="5">
        <v>2</v>
      </c>
      <c r="D194" s="5" t="s">
        <v>108</v>
      </c>
      <c r="E194" s="5" t="s">
        <v>143</v>
      </c>
      <c r="F194" s="6">
        <v>0</v>
      </c>
      <c r="G194" t="str">
        <f>VLOOKUP(InputData[[#This Row],[PRODUCT ID]],'Master Data'!A:F,2,0)</f>
        <v>Product26</v>
      </c>
      <c r="H194" t="str">
        <f>VLOOKUP(InputData[[#This Row],[PRODUCT ID]],'Master Data'!A:F,3,0)</f>
        <v>Category04</v>
      </c>
      <c r="I194" t="str">
        <f>VLOOKUP(InputData[[#This Row],[PRODUCT ID]],'Master Data'!A:F,4,0)</f>
        <v>No.</v>
      </c>
      <c r="J194" s="15">
        <f>VLOOKUP(InputData[[#This Row],[PRODUCT ID]],'Master Data'!A:F,5,0)</f>
        <v>18</v>
      </c>
      <c r="K194" s="15">
        <f>VLOOKUP(InputData[[#This Row],[PRODUCT ID]],'Master Data'!A:F,6,0)</f>
        <v>24.66</v>
      </c>
      <c r="L194" s="15">
        <f>InputData[[#This Row],[BUYING PRIZE]]*InputData[[#This Row],[QUANTITY]]</f>
        <v>36</v>
      </c>
      <c r="M194" s="15">
        <f>InputData[[#This Row],[SELLING PRICE]]*InputData[[#This Row],[QUANTITY]]*(1-InputData[[#This Row],[DISCOUNT %]])</f>
        <v>49.32</v>
      </c>
      <c r="N194" s="11">
        <f>DAY(InputData[[#This Row],[DATE]])</f>
        <v>10</v>
      </c>
      <c r="O194" s="11" t="str">
        <f>TEXT(InputData[[#This Row],[DATE]],"MMMM")</f>
        <v>September</v>
      </c>
      <c r="P194" s="11">
        <f>YEAR(InputData[[#This Row],[DATE]])</f>
        <v>2021</v>
      </c>
    </row>
    <row r="195" spans="1:16" x14ac:dyDescent="0.35">
      <c r="A195" s="3">
        <v>44450</v>
      </c>
      <c r="B195" s="4" t="s">
        <v>6</v>
      </c>
      <c r="C195" s="5">
        <v>6</v>
      </c>
      <c r="D195" s="5" t="s">
        <v>105</v>
      </c>
      <c r="E195" s="5" t="s">
        <v>143</v>
      </c>
      <c r="F195" s="6">
        <v>0</v>
      </c>
      <c r="G195" t="str">
        <f>VLOOKUP(InputData[[#This Row],[PRODUCT ID]],'Master Data'!A:F,2,0)</f>
        <v>Product01</v>
      </c>
      <c r="H195" t="str">
        <f>VLOOKUP(InputData[[#This Row],[PRODUCT ID]],'Master Data'!A:F,3,0)</f>
        <v>Category01</v>
      </c>
      <c r="I195" t="str">
        <f>VLOOKUP(InputData[[#This Row],[PRODUCT ID]],'Master Data'!A:F,4,0)</f>
        <v>Kg</v>
      </c>
      <c r="J195" s="15">
        <f>VLOOKUP(InputData[[#This Row],[PRODUCT ID]],'Master Data'!A:F,5,0)</f>
        <v>98</v>
      </c>
      <c r="K195" s="15">
        <f>VLOOKUP(InputData[[#This Row],[PRODUCT ID]],'Master Data'!A:F,6,0)</f>
        <v>103.88</v>
      </c>
      <c r="L195" s="15">
        <f>InputData[[#This Row],[BUYING PRIZE]]*InputData[[#This Row],[QUANTITY]]</f>
        <v>588</v>
      </c>
      <c r="M195" s="15">
        <f>InputData[[#This Row],[SELLING PRICE]]*InputData[[#This Row],[QUANTITY]]*(1-InputData[[#This Row],[DISCOUNT %]])</f>
        <v>623.28</v>
      </c>
      <c r="N195" s="11">
        <f>DAY(InputData[[#This Row],[DATE]])</f>
        <v>11</v>
      </c>
      <c r="O195" s="11" t="str">
        <f>TEXT(InputData[[#This Row],[DATE]],"MMMM")</f>
        <v>September</v>
      </c>
      <c r="P195" s="11">
        <f>YEAR(InputData[[#This Row],[DATE]])</f>
        <v>2021</v>
      </c>
    </row>
    <row r="196" spans="1:16" x14ac:dyDescent="0.35">
      <c r="A196" s="3">
        <v>44452</v>
      </c>
      <c r="B196" s="4" t="s">
        <v>92</v>
      </c>
      <c r="C196" s="5">
        <v>7</v>
      </c>
      <c r="D196" s="5" t="s">
        <v>108</v>
      </c>
      <c r="E196" s="5" t="s">
        <v>107</v>
      </c>
      <c r="F196" s="6">
        <v>0</v>
      </c>
      <c r="G196" t="str">
        <f>VLOOKUP(InputData[[#This Row],[PRODUCT ID]],'Master Data'!A:F,2,0)</f>
        <v>Product41</v>
      </c>
      <c r="H196" t="str">
        <f>VLOOKUP(InputData[[#This Row],[PRODUCT ID]],'Master Data'!A:F,3,0)</f>
        <v>Category05</v>
      </c>
      <c r="I196" t="str">
        <f>VLOOKUP(InputData[[#This Row],[PRODUCT ID]],'Master Data'!A:F,4,0)</f>
        <v>Ft</v>
      </c>
      <c r="J196" s="15">
        <f>VLOOKUP(InputData[[#This Row],[PRODUCT ID]],'Master Data'!A:F,5,0)</f>
        <v>138</v>
      </c>
      <c r="K196" s="15">
        <f>VLOOKUP(InputData[[#This Row],[PRODUCT ID]],'Master Data'!A:F,6,0)</f>
        <v>173.88</v>
      </c>
      <c r="L196" s="15">
        <f>InputData[[#This Row],[BUYING PRIZE]]*InputData[[#This Row],[QUANTITY]]</f>
        <v>966</v>
      </c>
      <c r="M196" s="15">
        <f>InputData[[#This Row],[SELLING PRICE]]*InputData[[#This Row],[QUANTITY]]*(1-InputData[[#This Row],[DISCOUNT %]])</f>
        <v>1217.1599999999999</v>
      </c>
      <c r="N196" s="11">
        <f>DAY(InputData[[#This Row],[DATE]])</f>
        <v>13</v>
      </c>
      <c r="O196" s="11" t="str">
        <f>TEXT(InputData[[#This Row],[DATE]],"MMMM")</f>
        <v>September</v>
      </c>
      <c r="P196" s="11">
        <f>YEAR(InputData[[#This Row],[DATE]])</f>
        <v>2021</v>
      </c>
    </row>
    <row r="197" spans="1:16" x14ac:dyDescent="0.35">
      <c r="A197" s="3">
        <v>44454</v>
      </c>
      <c r="B197" s="4" t="s">
        <v>94</v>
      </c>
      <c r="C197" s="5">
        <v>6</v>
      </c>
      <c r="D197" s="5" t="s">
        <v>108</v>
      </c>
      <c r="E197" s="5" t="s">
        <v>143</v>
      </c>
      <c r="F197" s="6">
        <v>0</v>
      </c>
      <c r="G197" t="str">
        <f>VLOOKUP(InputData[[#This Row],[PRODUCT ID]],'Master Data'!A:F,2,0)</f>
        <v>Product42</v>
      </c>
      <c r="H197" t="str">
        <f>VLOOKUP(InputData[[#This Row],[PRODUCT ID]],'Master Data'!A:F,3,0)</f>
        <v>Category05</v>
      </c>
      <c r="I197" t="str">
        <f>VLOOKUP(InputData[[#This Row],[PRODUCT ID]],'Master Data'!A:F,4,0)</f>
        <v>Ft</v>
      </c>
      <c r="J197" s="15">
        <f>VLOOKUP(InputData[[#This Row],[PRODUCT ID]],'Master Data'!A:F,5,0)</f>
        <v>120</v>
      </c>
      <c r="K197" s="15">
        <f>VLOOKUP(InputData[[#This Row],[PRODUCT ID]],'Master Data'!A:F,6,0)</f>
        <v>162</v>
      </c>
      <c r="L197" s="15">
        <f>InputData[[#This Row],[BUYING PRIZE]]*InputData[[#This Row],[QUANTITY]]</f>
        <v>720</v>
      </c>
      <c r="M197" s="15">
        <f>InputData[[#This Row],[SELLING PRICE]]*InputData[[#This Row],[QUANTITY]]*(1-InputData[[#This Row],[DISCOUNT %]])</f>
        <v>972</v>
      </c>
      <c r="N197" s="11">
        <f>DAY(InputData[[#This Row],[DATE]])</f>
        <v>15</v>
      </c>
      <c r="O197" s="11" t="str">
        <f>TEXT(InputData[[#This Row],[DATE]],"MMMM")</f>
        <v>September</v>
      </c>
      <c r="P197" s="11">
        <f>YEAR(InputData[[#This Row],[DATE]])</f>
        <v>2021</v>
      </c>
    </row>
    <row r="198" spans="1:16" x14ac:dyDescent="0.35">
      <c r="A198" s="3">
        <v>44454</v>
      </c>
      <c r="B198" s="4" t="s">
        <v>94</v>
      </c>
      <c r="C198" s="5">
        <v>14</v>
      </c>
      <c r="D198" s="5" t="s">
        <v>108</v>
      </c>
      <c r="E198" s="5" t="s">
        <v>143</v>
      </c>
      <c r="F198" s="6">
        <v>0</v>
      </c>
      <c r="G198" t="str">
        <f>VLOOKUP(InputData[[#This Row],[PRODUCT ID]],'Master Data'!A:F,2,0)</f>
        <v>Product42</v>
      </c>
      <c r="H198" t="str">
        <f>VLOOKUP(InputData[[#This Row],[PRODUCT ID]],'Master Data'!A:F,3,0)</f>
        <v>Category05</v>
      </c>
      <c r="I198" t="str">
        <f>VLOOKUP(InputData[[#This Row],[PRODUCT ID]],'Master Data'!A:F,4,0)</f>
        <v>Ft</v>
      </c>
      <c r="J198" s="15">
        <f>VLOOKUP(InputData[[#This Row],[PRODUCT ID]],'Master Data'!A:F,5,0)</f>
        <v>120</v>
      </c>
      <c r="K198" s="15">
        <f>VLOOKUP(InputData[[#This Row],[PRODUCT ID]],'Master Data'!A:F,6,0)</f>
        <v>162</v>
      </c>
      <c r="L198" s="15">
        <f>InputData[[#This Row],[BUYING PRIZE]]*InputData[[#This Row],[QUANTITY]]</f>
        <v>1680</v>
      </c>
      <c r="M198" s="15">
        <f>InputData[[#This Row],[SELLING PRICE]]*InputData[[#This Row],[QUANTITY]]*(1-InputData[[#This Row],[DISCOUNT %]])</f>
        <v>2268</v>
      </c>
      <c r="N198" s="11">
        <f>DAY(InputData[[#This Row],[DATE]])</f>
        <v>15</v>
      </c>
      <c r="O198" s="11" t="str">
        <f>TEXT(InputData[[#This Row],[DATE]],"MMMM")</f>
        <v>September</v>
      </c>
      <c r="P198" s="11">
        <f>YEAR(InputData[[#This Row],[DATE]])</f>
        <v>2021</v>
      </c>
    </row>
    <row r="199" spans="1:16" x14ac:dyDescent="0.35">
      <c r="A199" s="3">
        <v>44460</v>
      </c>
      <c r="B199" s="4" t="s">
        <v>47</v>
      </c>
      <c r="C199" s="5">
        <v>7</v>
      </c>
      <c r="D199" s="5" t="s">
        <v>105</v>
      </c>
      <c r="E199" s="5" t="s">
        <v>107</v>
      </c>
      <c r="F199" s="6">
        <v>0</v>
      </c>
      <c r="G199" t="str">
        <f>VLOOKUP(InputData[[#This Row],[PRODUCT ID]],'Master Data'!A:F,2,0)</f>
        <v>Product20</v>
      </c>
      <c r="H199" t="str">
        <f>VLOOKUP(InputData[[#This Row],[PRODUCT ID]],'Master Data'!A:F,3,0)</f>
        <v>Category03</v>
      </c>
      <c r="I199" t="str">
        <f>VLOOKUP(InputData[[#This Row],[PRODUCT ID]],'Master Data'!A:F,4,0)</f>
        <v>Lt</v>
      </c>
      <c r="J199" s="15">
        <f>VLOOKUP(InputData[[#This Row],[PRODUCT ID]],'Master Data'!A:F,5,0)</f>
        <v>61</v>
      </c>
      <c r="K199" s="15">
        <f>VLOOKUP(InputData[[#This Row],[PRODUCT ID]],'Master Data'!A:F,6,0)</f>
        <v>76.25</v>
      </c>
      <c r="L199" s="15">
        <f>InputData[[#This Row],[BUYING PRIZE]]*InputData[[#This Row],[QUANTITY]]</f>
        <v>427</v>
      </c>
      <c r="M199" s="15">
        <f>InputData[[#This Row],[SELLING PRICE]]*InputData[[#This Row],[QUANTITY]]*(1-InputData[[#This Row],[DISCOUNT %]])</f>
        <v>533.75</v>
      </c>
      <c r="N199" s="11">
        <f>DAY(InputData[[#This Row],[DATE]])</f>
        <v>21</v>
      </c>
      <c r="O199" s="11" t="str">
        <f>TEXT(InputData[[#This Row],[DATE]],"MMMM")</f>
        <v>September</v>
      </c>
      <c r="P199" s="11">
        <f>YEAR(InputData[[#This Row],[DATE]])</f>
        <v>2021</v>
      </c>
    </row>
    <row r="200" spans="1:16" x14ac:dyDescent="0.35">
      <c r="A200" s="3">
        <v>44461</v>
      </c>
      <c r="B200" s="4" t="s">
        <v>90</v>
      </c>
      <c r="C200" s="5">
        <v>2</v>
      </c>
      <c r="D200" s="5" t="s">
        <v>106</v>
      </c>
      <c r="E200" s="5" t="s">
        <v>107</v>
      </c>
      <c r="F200" s="6">
        <v>0</v>
      </c>
      <c r="G200" t="str">
        <f>VLOOKUP(InputData[[#This Row],[PRODUCT ID]],'Master Data'!A:F,2,0)</f>
        <v>Product40</v>
      </c>
      <c r="H200" t="str">
        <f>VLOOKUP(InputData[[#This Row],[PRODUCT ID]],'Master Data'!A:F,3,0)</f>
        <v>Category05</v>
      </c>
      <c r="I200" t="str">
        <f>VLOOKUP(InputData[[#This Row],[PRODUCT ID]],'Master Data'!A:F,4,0)</f>
        <v>Kg</v>
      </c>
      <c r="J200" s="15">
        <f>VLOOKUP(InputData[[#This Row],[PRODUCT ID]],'Master Data'!A:F,5,0)</f>
        <v>90</v>
      </c>
      <c r="K200" s="15">
        <f>VLOOKUP(InputData[[#This Row],[PRODUCT ID]],'Master Data'!A:F,6,0)</f>
        <v>115.2</v>
      </c>
      <c r="L200" s="15">
        <f>InputData[[#This Row],[BUYING PRIZE]]*InputData[[#This Row],[QUANTITY]]</f>
        <v>180</v>
      </c>
      <c r="M200" s="15">
        <f>InputData[[#This Row],[SELLING PRICE]]*InputData[[#This Row],[QUANTITY]]*(1-InputData[[#This Row],[DISCOUNT %]])</f>
        <v>230.4</v>
      </c>
      <c r="N200" s="11">
        <f>DAY(InputData[[#This Row],[DATE]])</f>
        <v>22</v>
      </c>
      <c r="O200" s="11" t="str">
        <f>TEXT(InputData[[#This Row],[DATE]],"MMMM")</f>
        <v>September</v>
      </c>
      <c r="P200" s="11">
        <f>YEAR(InputData[[#This Row],[DATE]])</f>
        <v>2021</v>
      </c>
    </row>
    <row r="201" spans="1:16" x14ac:dyDescent="0.35">
      <c r="A201" s="3">
        <v>44461</v>
      </c>
      <c r="B201" s="4" t="s">
        <v>10</v>
      </c>
      <c r="C201" s="5">
        <v>4</v>
      </c>
      <c r="D201" s="5" t="s">
        <v>108</v>
      </c>
      <c r="E201" s="5" t="s">
        <v>107</v>
      </c>
      <c r="F201" s="6">
        <v>0</v>
      </c>
      <c r="G201" t="str">
        <f>VLOOKUP(InputData[[#This Row],[PRODUCT ID]],'Master Data'!A:F,2,0)</f>
        <v>Product02</v>
      </c>
      <c r="H201" t="str">
        <f>VLOOKUP(InputData[[#This Row],[PRODUCT ID]],'Master Data'!A:F,3,0)</f>
        <v>Category01</v>
      </c>
      <c r="I201" t="str">
        <f>VLOOKUP(InputData[[#This Row],[PRODUCT ID]],'Master Data'!A:F,4,0)</f>
        <v>Kg</v>
      </c>
      <c r="J201" s="15">
        <f>VLOOKUP(InputData[[#This Row],[PRODUCT ID]],'Master Data'!A:F,5,0)</f>
        <v>105</v>
      </c>
      <c r="K201" s="15">
        <f>VLOOKUP(InputData[[#This Row],[PRODUCT ID]],'Master Data'!A:F,6,0)</f>
        <v>142.80000000000001</v>
      </c>
      <c r="L201" s="15">
        <f>InputData[[#This Row],[BUYING PRIZE]]*InputData[[#This Row],[QUANTITY]]</f>
        <v>420</v>
      </c>
      <c r="M201" s="15">
        <f>InputData[[#This Row],[SELLING PRICE]]*InputData[[#This Row],[QUANTITY]]*(1-InputData[[#This Row],[DISCOUNT %]])</f>
        <v>571.20000000000005</v>
      </c>
      <c r="N201" s="11">
        <f>DAY(InputData[[#This Row],[DATE]])</f>
        <v>22</v>
      </c>
      <c r="O201" s="11" t="str">
        <f>TEXT(InputData[[#This Row],[DATE]],"MMMM")</f>
        <v>September</v>
      </c>
      <c r="P201" s="11">
        <f>YEAR(InputData[[#This Row],[DATE]])</f>
        <v>2021</v>
      </c>
    </row>
    <row r="202" spans="1:16" x14ac:dyDescent="0.35">
      <c r="A202" s="3">
        <v>44462</v>
      </c>
      <c r="B202" s="4" t="s">
        <v>43</v>
      </c>
      <c r="C202" s="5">
        <v>12</v>
      </c>
      <c r="D202" s="5" t="s">
        <v>108</v>
      </c>
      <c r="E202" s="5" t="s">
        <v>107</v>
      </c>
      <c r="F202" s="6">
        <v>0</v>
      </c>
      <c r="G202" t="str">
        <f>VLOOKUP(InputData[[#This Row],[PRODUCT ID]],'Master Data'!A:F,2,0)</f>
        <v>Product18</v>
      </c>
      <c r="H202" t="str">
        <f>VLOOKUP(InputData[[#This Row],[PRODUCT ID]],'Master Data'!A:F,3,0)</f>
        <v>Category02</v>
      </c>
      <c r="I202" t="str">
        <f>VLOOKUP(InputData[[#This Row],[PRODUCT ID]],'Master Data'!A:F,4,0)</f>
        <v>No.</v>
      </c>
      <c r="J202" s="15">
        <f>VLOOKUP(InputData[[#This Row],[PRODUCT ID]],'Master Data'!A:F,5,0)</f>
        <v>37</v>
      </c>
      <c r="K202" s="15">
        <f>VLOOKUP(InputData[[#This Row],[PRODUCT ID]],'Master Data'!A:F,6,0)</f>
        <v>49.21</v>
      </c>
      <c r="L202" s="15">
        <f>InputData[[#This Row],[BUYING PRIZE]]*InputData[[#This Row],[QUANTITY]]</f>
        <v>444</v>
      </c>
      <c r="M202" s="15">
        <f>InputData[[#This Row],[SELLING PRICE]]*InputData[[#This Row],[QUANTITY]]*(1-InputData[[#This Row],[DISCOUNT %]])</f>
        <v>590.52</v>
      </c>
      <c r="N202" s="11">
        <f>DAY(InputData[[#This Row],[DATE]])</f>
        <v>23</v>
      </c>
      <c r="O202" s="11" t="str">
        <f>TEXT(InputData[[#This Row],[DATE]],"MMMM")</f>
        <v>September</v>
      </c>
      <c r="P202" s="11">
        <f>YEAR(InputData[[#This Row],[DATE]])</f>
        <v>2021</v>
      </c>
    </row>
    <row r="203" spans="1:16" x14ac:dyDescent="0.35">
      <c r="A203" s="3">
        <v>44462</v>
      </c>
      <c r="B203" s="4" t="s">
        <v>50</v>
      </c>
      <c r="C203" s="5">
        <v>7</v>
      </c>
      <c r="D203" s="5" t="s">
        <v>106</v>
      </c>
      <c r="E203" s="5" t="s">
        <v>143</v>
      </c>
      <c r="F203" s="6">
        <v>0</v>
      </c>
      <c r="G203" t="str">
        <f>VLOOKUP(InputData[[#This Row],[PRODUCT ID]],'Master Data'!A:F,2,0)</f>
        <v>Product21</v>
      </c>
      <c r="H203" t="str">
        <f>VLOOKUP(InputData[[#This Row],[PRODUCT ID]],'Master Data'!A:F,3,0)</f>
        <v>Category03</v>
      </c>
      <c r="I203" t="str">
        <f>VLOOKUP(InputData[[#This Row],[PRODUCT ID]],'Master Data'!A:F,4,0)</f>
        <v>Ft</v>
      </c>
      <c r="J203" s="15">
        <f>VLOOKUP(InputData[[#This Row],[PRODUCT ID]],'Master Data'!A:F,5,0)</f>
        <v>126</v>
      </c>
      <c r="K203" s="15">
        <f>VLOOKUP(InputData[[#This Row],[PRODUCT ID]],'Master Data'!A:F,6,0)</f>
        <v>162.54</v>
      </c>
      <c r="L203" s="15">
        <f>InputData[[#This Row],[BUYING PRIZE]]*InputData[[#This Row],[QUANTITY]]</f>
        <v>882</v>
      </c>
      <c r="M203" s="15">
        <f>InputData[[#This Row],[SELLING PRICE]]*InputData[[#This Row],[QUANTITY]]*(1-InputData[[#This Row],[DISCOUNT %]])</f>
        <v>1137.78</v>
      </c>
      <c r="N203" s="11">
        <f>DAY(InputData[[#This Row],[DATE]])</f>
        <v>23</v>
      </c>
      <c r="O203" s="11" t="str">
        <f>TEXT(InputData[[#This Row],[DATE]],"MMMM")</f>
        <v>September</v>
      </c>
      <c r="P203" s="11">
        <f>YEAR(InputData[[#This Row],[DATE]])</f>
        <v>2021</v>
      </c>
    </row>
    <row r="204" spans="1:16" x14ac:dyDescent="0.35">
      <c r="A204" s="3">
        <v>44466</v>
      </c>
      <c r="B204" s="4" t="s">
        <v>77</v>
      </c>
      <c r="C204" s="5">
        <v>1</v>
      </c>
      <c r="D204" s="5" t="s">
        <v>108</v>
      </c>
      <c r="E204" s="5" t="s">
        <v>107</v>
      </c>
      <c r="F204" s="6">
        <v>0</v>
      </c>
      <c r="G204" t="str">
        <f>VLOOKUP(InputData[[#This Row],[PRODUCT ID]],'Master Data'!A:F,2,0)</f>
        <v>Product34</v>
      </c>
      <c r="H204" t="str">
        <f>VLOOKUP(InputData[[#This Row],[PRODUCT ID]],'Master Data'!A:F,3,0)</f>
        <v>Category04</v>
      </c>
      <c r="I204" t="str">
        <f>VLOOKUP(InputData[[#This Row],[PRODUCT ID]],'Master Data'!A:F,4,0)</f>
        <v>Lt</v>
      </c>
      <c r="J204" s="15">
        <f>VLOOKUP(InputData[[#This Row],[PRODUCT ID]],'Master Data'!A:F,5,0)</f>
        <v>55</v>
      </c>
      <c r="K204" s="15">
        <f>VLOOKUP(InputData[[#This Row],[PRODUCT ID]],'Master Data'!A:F,6,0)</f>
        <v>58.3</v>
      </c>
      <c r="L204" s="15">
        <f>InputData[[#This Row],[BUYING PRIZE]]*InputData[[#This Row],[QUANTITY]]</f>
        <v>55</v>
      </c>
      <c r="M204" s="15">
        <f>InputData[[#This Row],[SELLING PRICE]]*InputData[[#This Row],[QUANTITY]]*(1-InputData[[#This Row],[DISCOUNT %]])</f>
        <v>58.3</v>
      </c>
      <c r="N204" s="11">
        <f>DAY(InputData[[#This Row],[DATE]])</f>
        <v>27</v>
      </c>
      <c r="O204" s="11" t="str">
        <f>TEXT(InputData[[#This Row],[DATE]],"MMMM")</f>
        <v>September</v>
      </c>
      <c r="P204" s="11">
        <f>YEAR(InputData[[#This Row],[DATE]])</f>
        <v>2021</v>
      </c>
    </row>
    <row r="205" spans="1:16" x14ac:dyDescent="0.35">
      <c r="A205" s="3">
        <v>44469</v>
      </c>
      <c r="B205" s="4" t="s">
        <v>35</v>
      </c>
      <c r="C205" s="5">
        <v>9</v>
      </c>
      <c r="D205" s="5" t="s">
        <v>106</v>
      </c>
      <c r="E205" s="5" t="s">
        <v>143</v>
      </c>
      <c r="F205" s="6">
        <v>0</v>
      </c>
      <c r="G205" t="str">
        <f>VLOOKUP(InputData[[#This Row],[PRODUCT ID]],'Master Data'!A:F,2,0)</f>
        <v>Product14</v>
      </c>
      <c r="H205" t="str">
        <f>VLOOKUP(InputData[[#This Row],[PRODUCT ID]],'Master Data'!A:F,3,0)</f>
        <v>Category02</v>
      </c>
      <c r="I205" t="str">
        <f>VLOOKUP(InputData[[#This Row],[PRODUCT ID]],'Master Data'!A:F,4,0)</f>
        <v>Kg</v>
      </c>
      <c r="J205" s="15">
        <f>VLOOKUP(InputData[[#This Row],[PRODUCT ID]],'Master Data'!A:F,5,0)</f>
        <v>112</v>
      </c>
      <c r="K205" s="15">
        <f>VLOOKUP(InputData[[#This Row],[PRODUCT ID]],'Master Data'!A:F,6,0)</f>
        <v>146.72</v>
      </c>
      <c r="L205" s="15">
        <f>InputData[[#This Row],[BUYING PRIZE]]*InputData[[#This Row],[QUANTITY]]</f>
        <v>1008</v>
      </c>
      <c r="M205" s="15">
        <f>InputData[[#This Row],[SELLING PRICE]]*InputData[[#This Row],[QUANTITY]]*(1-InputData[[#This Row],[DISCOUNT %]])</f>
        <v>1320.48</v>
      </c>
      <c r="N205" s="11">
        <f>DAY(InputData[[#This Row],[DATE]])</f>
        <v>30</v>
      </c>
      <c r="O205" s="11" t="str">
        <f>TEXT(InputData[[#This Row],[DATE]],"MMMM")</f>
        <v>September</v>
      </c>
      <c r="P205" s="11">
        <f>YEAR(InputData[[#This Row],[DATE]])</f>
        <v>2021</v>
      </c>
    </row>
    <row r="206" spans="1:16" x14ac:dyDescent="0.35">
      <c r="A206" s="3">
        <v>44469</v>
      </c>
      <c r="B206" s="4" t="s">
        <v>18</v>
      </c>
      <c r="C206" s="5">
        <v>5</v>
      </c>
      <c r="D206" s="5" t="s">
        <v>106</v>
      </c>
      <c r="E206" s="5" t="s">
        <v>143</v>
      </c>
      <c r="F206" s="6">
        <v>0</v>
      </c>
      <c r="G206" t="str">
        <f>VLOOKUP(InputData[[#This Row],[PRODUCT ID]],'Master Data'!A:F,2,0)</f>
        <v>Product06</v>
      </c>
      <c r="H206" t="str">
        <f>VLOOKUP(InputData[[#This Row],[PRODUCT ID]],'Master Data'!A:F,3,0)</f>
        <v>Category01</v>
      </c>
      <c r="I206" t="str">
        <f>VLOOKUP(InputData[[#This Row],[PRODUCT ID]],'Master Data'!A:F,4,0)</f>
        <v>Kg</v>
      </c>
      <c r="J206" s="15">
        <f>VLOOKUP(InputData[[#This Row],[PRODUCT ID]],'Master Data'!A:F,5,0)</f>
        <v>75</v>
      </c>
      <c r="K206" s="15">
        <f>VLOOKUP(InputData[[#This Row],[PRODUCT ID]],'Master Data'!A:F,6,0)</f>
        <v>85.5</v>
      </c>
      <c r="L206" s="15">
        <f>InputData[[#This Row],[BUYING PRIZE]]*InputData[[#This Row],[QUANTITY]]</f>
        <v>375</v>
      </c>
      <c r="M206" s="15">
        <f>InputData[[#This Row],[SELLING PRICE]]*InputData[[#This Row],[QUANTITY]]*(1-InputData[[#This Row],[DISCOUNT %]])</f>
        <v>427.5</v>
      </c>
      <c r="N206" s="11">
        <f>DAY(InputData[[#This Row],[DATE]])</f>
        <v>30</v>
      </c>
      <c r="O206" s="11" t="str">
        <f>TEXT(InputData[[#This Row],[DATE]],"MMMM")</f>
        <v>September</v>
      </c>
      <c r="P206" s="11">
        <f>YEAR(InputData[[#This Row],[DATE]])</f>
        <v>2021</v>
      </c>
    </row>
    <row r="207" spans="1:16" x14ac:dyDescent="0.35">
      <c r="A207" s="3">
        <v>44470</v>
      </c>
      <c r="B207" s="4" t="s">
        <v>69</v>
      </c>
      <c r="C207" s="5">
        <v>14</v>
      </c>
      <c r="D207" s="5" t="s">
        <v>106</v>
      </c>
      <c r="E207" s="5" t="s">
        <v>107</v>
      </c>
      <c r="F207" s="6">
        <v>0</v>
      </c>
      <c r="G207" t="str">
        <f>VLOOKUP(InputData[[#This Row],[PRODUCT ID]],'Master Data'!A:F,2,0)</f>
        <v>Product30</v>
      </c>
      <c r="H207" t="str">
        <f>VLOOKUP(InputData[[#This Row],[PRODUCT ID]],'Master Data'!A:F,3,0)</f>
        <v>Category04</v>
      </c>
      <c r="I207" t="str">
        <f>VLOOKUP(InputData[[#This Row],[PRODUCT ID]],'Master Data'!A:F,4,0)</f>
        <v>Ft</v>
      </c>
      <c r="J207" s="15">
        <f>VLOOKUP(InputData[[#This Row],[PRODUCT ID]],'Master Data'!A:F,5,0)</f>
        <v>148</v>
      </c>
      <c r="K207" s="15">
        <f>VLOOKUP(InputData[[#This Row],[PRODUCT ID]],'Master Data'!A:F,6,0)</f>
        <v>201.28</v>
      </c>
      <c r="L207" s="15">
        <f>InputData[[#This Row],[BUYING PRIZE]]*InputData[[#This Row],[QUANTITY]]</f>
        <v>2072</v>
      </c>
      <c r="M207" s="15">
        <f>InputData[[#This Row],[SELLING PRICE]]*InputData[[#This Row],[QUANTITY]]*(1-InputData[[#This Row],[DISCOUNT %]])</f>
        <v>2817.92</v>
      </c>
      <c r="N207" s="11">
        <f>DAY(InputData[[#This Row],[DATE]])</f>
        <v>1</v>
      </c>
      <c r="O207" s="11" t="str">
        <f>TEXT(InputData[[#This Row],[DATE]],"MMMM")</f>
        <v>October</v>
      </c>
      <c r="P207" s="11">
        <f>YEAR(InputData[[#This Row],[DATE]])</f>
        <v>2021</v>
      </c>
    </row>
    <row r="208" spans="1:16" x14ac:dyDescent="0.35">
      <c r="A208" s="3">
        <v>44471</v>
      </c>
      <c r="B208" s="4" t="s">
        <v>35</v>
      </c>
      <c r="C208" s="5">
        <v>15</v>
      </c>
      <c r="D208" s="5" t="s">
        <v>108</v>
      </c>
      <c r="E208" s="5" t="s">
        <v>143</v>
      </c>
      <c r="F208" s="6">
        <v>0</v>
      </c>
      <c r="G208" t="str">
        <f>VLOOKUP(InputData[[#This Row],[PRODUCT ID]],'Master Data'!A:F,2,0)</f>
        <v>Product14</v>
      </c>
      <c r="H208" t="str">
        <f>VLOOKUP(InputData[[#This Row],[PRODUCT ID]],'Master Data'!A:F,3,0)</f>
        <v>Category02</v>
      </c>
      <c r="I208" t="str">
        <f>VLOOKUP(InputData[[#This Row],[PRODUCT ID]],'Master Data'!A:F,4,0)</f>
        <v>Kg</v>
      </c>
      <c r="J208" s="15">
        <f>VLOOKUP(InputData[[#This Row],[PRODUCT ID]],'Master Data'!A:F,5,0)</f>
        <v>112</v>
      </c>
      <c r="K208" s="15">
        <f>VLOOKUP(InputData[[#This Row],[PRODUCT ID]],'Master Data'!A:F,6,0)</f>
        <v>146.72</v>
      </c>
      <c r="L208" s="15">
        <f>InputData[[#This Row],[BUYING PRIZE]]*InputData[[#This Row],[QUANTITY]]</f>
        <v>1680</v>
      </c>
      <c r="M208" s="15">
        <f>InputData[[#This Row],[SELLING PRICE]]*InputData[[#This Row],[QUANTITY]]*(1-InputData[[#This Row],[DISCOUNT %]])</f>
        <v>2200.8000000000002</v>
      </c>
      <c r="N208" s="11">
        <f>DAY(InputData[[#This Row],[DATE]])</f>
        <v>2</v>
      </c>
      <c r="O208" s="11" t="str">
        <f>TEXT(InputData[[#This Row],[DATE]],"MMMM")</f>
        <v>October</v>
      </c>
      <c r="P208" s="11">
        <f>YEAR(InputData[[#This Row],[DATE]])</f>
        <v>2021</v>
      </c>
    </row>
    <row r="209" spans="1:16" x14ac:dyDescent="0.35">
      <c r="A209" s="3">
        <v>44472</v>
      </c>
      <c r="B209" s="4" t="s">
        <v>45</v>
      </c>
      <c r="C209" s="5">
        <v>9</v>
      </c>
      <c r="D209" s="5" t="s">
        <v>108</v>
      </c>
      <c r="E209" s="5" t="s">
        <v>143</v>
      </c>
      <c r="F209" s="6">
        <v>0</v>
      </c>
      <c r="G209" t="str">
        <f>VLOOKUP(InputData[[#This Row],[PRODUCT ID]],'Master Data'!A:F,2,0)</f>
        <v>Product19</v>
      </c>
      <c r="H209" t="str">
        <f>VLOOKUP(InputData[[#This Row],[PRODUCT ID]],'Master Data'!A:F,3,0)</f>
        <v>Category02</v>
      </c>
      <c r="I209" t="str">
        <f>VLOOKUP(InputData[[#This Row],[PRODUCT ID]],'Master Data'!A:F,4,0)</f>
        <v>Ft</v>
      </c>
      <c r="J209" s="15">
        <f>VLOOKUP(InputData[[#This Row],[PRODUCT ID]],'Master Data'!A:F,5,0)</f>
        <v>150</v>
      </c>
      <c r="K209" s="15">
        <f>VLOOKUP(InputData[[#This Row],[PRODUCT ID]],'Master Data'!A:F,6,0)</f>
        <v>210</v>
      </c>
      <c r="L209" s="15">
        <f>InputData[[#This Row],[BUYING PRIZE]]*InputData[[#This Row],[QUANTITY]]</f>
        <v>1350</v>
      </c>
      <c r="M209" s="15">
        <f>InputData[[#This Row],[SELLING PRICE]]*InputData[[#This Row],[QUANTITY]]*(1-InputData[[#This Row],[DISCOUNT %]])</f>
        <v>1890</v>
      </c>
      <c r="N209" s="11">
        <f>DAY(InputData[[#This Row],[DATE]])</f>
        <v>3</v>
      </c>
      <c r="O209" s="11" t="str">
        <f>TEXT(InputData[[#This Row],[DATE]],"MMMM")</f>
        <v>October</v>
      </c>
      <c r="P209" s="11">
        <f>YEAR(InputData[[#This Row],[DATE]])</f>
        <v>2021</v>
      </c>
    </row>
    <row r="210" spans="1:16" x14ac:dyDescent="0.35">
      <c r="A210" s="3">
        <v>44475</v>
      </c>
      <c r="B210" s="4" t="s">
        <v>79</v>
      </c>
      <c r="C210" s="5">
        <v>1</v>
      </c>
      <c r="D210" s="5" t="s">
        <v>108</v>
      </c>
      <c r="E210" s="5" t="s">
        <v>143</v>
      </c>
      <c r="F210" s="6">
        <v>0</v>
      </c>
      <c r="G210" t="str">
        <f>VLOOKUP(InputData[[#This Row],[PRODUCT ID]],'Master Data'!A:F,2,0)</f>
        <v>Product35</v>
      </c>
      <c r="H210" t="str">
        <f>VLOOKUP(InputData[[#This Row],[PRODUCT ID]],'Master Data'!A:F,3,0)</f>
        <v>Category04</v>
      </c>
      <c r="I210" t="str">
        <f>VLOOKUP(InputData[[#This Row],[PRODUCT ID]],'Master Data'!A:F,4,0)</f>
        <v>No.</v>
      </c>
      <c r="J210" s="15">
        <f>VLOOKUP(InputData[[#This Row],[PRODUCT ID]],'Master Data'!A:F,5,0)</f>
        <v>5</v>
      </c>
      <c r="K210" s="15">
        <f>VLOOKUP(InputData[[#This Row],[PRODUCT ID]],'Master Data'!A:F,6,0)</f>
        <v>6.7</v>
      </c>
      <c r="L210" s="15">
        <f>InputData[[#This Row],[BUYING PRIZE]]*InputData[[#This Row],[QUANTITY]]</f>
        <v>5</v>
      </c>
      <c r="M210" s="15">
        <f>InputData[[#This Row],[SELLING PRICE]]*InputData[[#This Row],[QUANTITY]]*(1-InputData[[#This Row],[DISCOUNT %]])</f>
        <v>6.7</v>
      </c>
      <c r="N210" s="11">
        <f>DAY(InputData[[#This Row],[DATE]])</f>
        <v>6</v>
      </c>
      <c r="O210" s="11" t="str">
        <f>TEXT(InputData[[#This Row],[DATE]],"MMMM")</f>
        <v>October</v>
      </c>
      <c r="P210" s="11">
        <f>YEAR(InputData[[#This Row],[DATE]])</f>
        <v>2021</v>
      </c>
    </row>
    <row r="211" spans="1:16" x14ac:dyDescent="0.35">
      <c r="A211" s="3">
        <v>44475</v>
      </c>
      <c r="B211" s="4" t="s">
        <v>81</v>
      </c>
      <c r="C211" s="5">
        <v>12</v>
      </c>
      <c r="D211" s="5" t="s">
        <v>106</v>
      </c>
      <c r="E211" s="5" t="s">
        <v>143</v>
      </c>
      <c r="F211" s="6">
        <v>0</v>
      </c>
      <c r="G211" t="str">
        <f>VLOOKUP(InputData[[#This Row],[PRODUCT ID]],'Master Data'!A:F,2,0)</f>
        <v>Product36</v>
      </c>
      <c r="H211" t="str">
        <f>VLOOKUP(InputData[[#This Row],[PRODUCT ID]],'Master Data'!A:F,3,0)</f>
        <v>Category04</v>
      </c>
      <c r="I211" t="str">
        <f>VLOOKUP(InputData[[#This Row],[PRODUCT ID]],'Master Data'!A:F,4,0)</f>
        <v>Kg</v>
      </c>
      <c r="J211" s="15">
        <f>VLOOKUP(InputData[[#This Row],[PRODUCT ID]],'Master Data'!A:F,5,0)</f>
        <v>90</v>
      </c>
      <c r="K211" s="15">
        <f>VLOOKUP(InputData[[#This Row],[PRODUCT ID]],'Master Data'!A:F,6,0)</f>
        <v>96.3</v>
      </c>
      <c r="L211" s="15">
        <f>InputData[[#This Row],[BUYING PRIZE]]*InputData[[#This Row],[QUANTITY]]</f>
        <v>1080</v>
      </c>
      <c r="M211" s="15">
        <f>InputData[[#This Row],[SELLING PRICE]]*InputData[[#This Row],[QUANTITY]]*(1-InputData[[#This Row],[DISCOUNT %]])</f>
        <v>1155.5999999999999</v>
      </c>
      <c r="N211" s="11">
        <f>DAY(InputData[[#This Row],[DATE]])</f>
        <v>6</v>
      </c>
      <c r="O211" s="11" t="str">
        <f>TEXT(InputData[[#This Row],[DATE]],"MMMM")</f>
        <v>October</v>
      </c>
      <c r="P211" s="11">
        <f>YEAR(InputData[[#This Row],[DATE]])</f>
        <v>2021</v>
      </c>
    </row>
    <row r="212" spans="1:16" x14ac:dyDescent="0.35">
      <c r="A212" s="3">
        <v>44476</v>
      </c>
      <c r="B212" s="4" t="s">
        <v>60</v>
      </c>
      <c r="C212" s="5">
        <v>6</v>
      </c>
      <c r="D212" s="5" t="s">
        <v>108</v>
      </c>
      <c r="E212" s="5" t="s">
        <v>107</v>
      </c>
      <c r="F212" s="6">
        <v>0</v>
      </c>
      <c r="G212" t="str">
        <f>VLOOKUP(InputData[[#This Row],[PRODUCT ID]],'Master Data'!A:F,2,0)</f>
        <v>Product26</v>
      </c>
      <c r="H212" t="str">
        <f>VLOOKUP(InputData[[#This Row],[PRODUCT ID]],'Master Data'!A:F,3,0)</f>
        <v>Category04</v>
      </c>
      <c r="I212" t="str">
        <f>VLOOKUP(InputData[[#This Row],[PRODUCT ID]],'Master Data'!A:F,4,0)</f>
        <v>No.</v>
      </c>
      <c r="J212" s="15">
        <f>VLOOKUP(InputData[[#This Row],[PRODUCT ID]],'Master Data'!A:F,5,0)</f>
        <v>18</v>
      </c>
      <c r="K212" s="15">
        <f>VLOOKUP(InputData[[#This Row],[PRODUCT ID]],'Master Data'!A:F,6,0)</f>
        <v>24.66</v>
      </c>
      <c r="L212" s="15">
        <f>InputData[[#This Row],[BUYING PRIZE]]*InputData[[#This Row],[QUANTITY]]</f>
        <v>108</v>
      </c>
      <c r="M212" s="15">
        <f>InputData[[#This Row],[SELLING PRICE]]*InputData[[#This Row],[QUANTITY]]*(1-InputData[[#This Row],[DISCOUNT %]])</f>
        <v>147.96</v>
      </c>
      <c r="N212" s="11">
        <f>DAY(InputData[[#This Row],[DATE]])</f>
        <v>7</v>
      </c>
      <c r="O212" s="11" t="str">
        <f>TEXT(InputData[[#This Row],[DATE]],"MMMM")</f>
        <v>October</v>
      </c>
      <c r="P212" s="11">
        <f>YEAR(InputData[[#This Row],[DATE]])</f>
        <v>2021</v>
      </c>
    </row>
    <row r="213" spans="1:16" x14ac:dyDescent="0.35">
      <c r="A213" s="3">
        <v>44478</v>
      </c>
      <c r="B213" s="4" t="s">
        <v>86</v>
      </c>
      <c r="C213" s="5">
        <v>5</v>
      </c>
      <c r="D213" s="5" t="s">
        <v>108</v>
      </c>
      <c r="E213" s="5" t="s">
        <v>107</v>
      </c>
      <c r="F213" s="6">
        <v>0</v>
      </c>
      <c r="G213" t="str">
        <f>VLOOKUP(InputData[[#This Row],[PRODUCT ID]],'Master Data'!A:F,2,0)</f>
        <v>Product38</v>
      </c>
      <c r="H213" t="str">
        <f>VLOOKUP(InputData[[#This Row],[PRODUCT ID]],'Master Data'!A:F,3,0)</f>
        <v>Category05</v>
      </c>
      <c r="I213" t="str">
        <f>VLOOKUP(InputData[[#This Row],[PRODUCT ID]],'Master Data'!A:F,4,0)</f>
        <v>Kg</v>
      </c>
      <c r="J213" s="15">
        <f>VLOOKUP(InputData[[#This Row],[PRODUCT ID]],'Master Data'!A:F,5,0)</f>
        <v>72</v>
      </c>
      <c r="K213" s="15">
        <f>VLOOKUP(InputData[[#This Row],[PRODUCT ID]],'Master Data'!A:F,6,0)</f>
        <v>79.92</v>
      </c>
      <c r="L213" s="15">
        <f>InputData[[#This Row],[BUYING PRIZE]]*InputData[[#This Row],[QUANTITY]]</f>
        <v>360</v>
      </c>
      <c r="M213" s="15">
        <f>InputData[[#This Row],[SELLING PRICE]]*InputData[[#This Row],[QUANTITY]]*(1-InputData[[#This Row],[DISCOUNT %]])</f>
        <v>399.6</v>
      </c>
      <c r="N213" s="11">
        <f>DAY(InputData[[#This Row],[DATE]])</f>
        <v>9</v>
      </c>
      <c r="O213" s="11" t="str">
        <f>TEXT(InputData[[#This Row],[DATE]],"MMMM")</f>
        <v>October</v>
      </c>
      <c r="P213" s="11">
        <f>YEAR(InputData[[#This Row],[DATE]])</f>
        <v>2021</v>
      </c>
    </row>
    <row r="214" spans="1:16" x14ac:dyDescent="0.35">
      <c r="A214" s="3">
        <v>44478</v>
      </c>
      <c r="B214" s="4" t="s">
        <v>73</v>
      </c>
      <c r="C214" s="5">
        <v>11</v>
      </c>
      <c r="D214" s="5" t="s">
        <v>106</v>
      </c>
      <c r="E214" s="5" t="s">
        <v>107</v>
      </c>
      <c r="F214" s="6">
        <v>0</v>
      </c>
      <c r="G214" t="str">
        <f>VLOOKUP(InputData[[#This Row],[PRODUCT ID]],'Master Data'!A:F,2,0)</f>
        <v>Product32</v>
      </c>
      <c r="H214" t="str">
        <f>VLOOKUP(InputData[[#This Row],[PRODUCT ID]],'Master Data'!A:F,3,0)</f>
        <v>Category04</v>
      </c>
      <c r="I214" t="str">
        <f>VLOOKUP(InputData[[#This Row],[PRODUCT ID]],'Master Data'!A:F,4,0)</f>
        <v>Kg</v>
      </c>
      <c r="J214" s="15">
        <f>VLOOKUP(InputData[[#This Row],[PRODUCT ID]],'Master Data'!A:F,5,0)</f>
        <v>89</v>
      </c>
      <c r="K214" s="15">
        <f>VLOOKUP(InputData[[#This Row],[PRODUCT ID]],'Master Data'!A:F,6,0)</f>
        <v>117.48</v>
      </c>
      <c r="L214" s="15">
        <f>InputData[[#This Row],[BUYING PRIZE]]*InputData[[#This Row],[QUANTITY]]</f>
        <v>979</v>
      </c>
      <c r="M214" s="15">
        <f>InputData[[#This Row],[SELLING PRICE]]*InputData[[#This Row],[QUANTITY]]*(1-InputData[[#This Row],[DISCOUNT %]])</f>
        <v>1292.28</v>
      </c>
      <c r="N214" s="11">
        <f>DAY(InputData[[#This Row],[DATE]])</f>
        <v>9</v>
      </c>
      <c r="O214" s="11" t="str">
        <f>TEXT(InputData[[#This Row],[DATE]],"MMMM")</f>
        <v>October</v>
      </c>
      <c r="P214" s="11">
        <f>YEAR(InputData[[#This Row],[DATE]])</f>
        <v>2021</v>
      </c>
    </row>
    <row r="215" spans="1:16" x14ac:dyDescent="0.35">
      <c r="A215" s="3">
        <v>44479</v>
      </c>
      <c r="B215" s="4" t="s">
        <v>79</v>
      </c>
      <c r="C215" s="5">
        <v>14</v>
      </c>
      <c r="D215" s="5" t="s">
        <v>108</v>
      </c>
      <c r="E215" s="5" t="s">
        <v>107</v>
      </c>
      <c r="F215" s="6">
        <v>0</v>
      </c>
      <c r="G215" t="str">
        <f>VLOOKUP(InputData[[#This Row],[PRODUCT ID]],'Master Data'!A:F,2,0)</f>
        <v>Product35</v>
      </c>
      <c r="H215" t="str">
        <f>VLOOKUP(InputData[[#This Row],[PRODUCT ID]],'Master Data'!A:F,3,0)</f>
        <v>Category04</v>
      </c>
      <c r="I215" t="str">
        <f>VLOOKUP(InputData[[#This Row],[PRODUCT ID]],'Master Data'!A:F,4,0)</f>
        <v>No.</v>
      </c>
      <c r="J215" s="15">
        <f>VLOOKUP(InputData[[#This Row],[PRODUCT ID]],'Master Data'!A:F,5,0)</f>
        <v>5</v>
      </c>
      <c r="K215" s="15">
        <f>VLOOKUP(InputData[[#This Row],[PRODUCT ID]],'Master Data'!A:F,6,0)</f>
        <v>6.7</v>
      </c>
      <c r="L215" s="15">
        <f>InputData[[#This Row],[BUYING PRIZE]]*InputData[[#This Row],[QUANTITY]]</f>
        <v>70</v>
      </c>
      <c r="M215" s="15">
        <f>InputData[[#This Row],[SELLING PRICE]]*InputData[[#This Row],[QUANTITY]]*(1-InputData[[#This Row],[DISCOUNT %]])</f>
        <v>93.8</v>
      </c>
      <c r="N215" s="11">
        <f>DAY(InputData[[#This Row],[DATE]])</f>
        <v>10</v>
      </c>
      <c r="O215" s="11" t="str">
        <f>TEXT(InputData[[#This Row],[DATE]],"MMMM")</f>
        <v>October</v>
      </c>
      <c r="P215" s="11">
        <f>YEAR(InputData[[#This Row],[DATE]])</f>
        <v>2021</v>
      </c>
    </row>
    <row r="216" spans="1:16" x14ac:dyDescent="0.35">
      <c r="A216" s="3">
        <v>44480</v>
      </c>
      <c r="B216" s="4" t="s">
        <v>29</v>
      </c>
      <c r="C216" s="5">
        <v>15</v>
      </c>
      <c r="D216" s="5" t="s">
        <v>108</v>
      </c>
      <c r="E216" s="5" t="s">
        <v>107</v>
      </c>
      <c r="F216" s="6">
        <v>0</v>
      </c>
      <c r="G216" t="str">
        <f>VLOOKUP(InputData[[#This Row],[PRODUCT ID]],'Master Data'!A:F,2,0)</f>
        <v>Product11</v>
      </c>
      <c r="H216" t="str">
        <f>VLOOKUP(InputData[[#This Row],[PRODUCT ID]],'Master Data'!A:F,3,0)</f>
        <v>Category02</v>
      </c>
      <c r="I216" t="str">
        <f>VLOOKUP(InputData[[#This Row],[PRODUCT ID]],'Master Data'!A:F,4,0)</f>
        <v>Lt</v>
      </c>
      <c r="J216" s="15">
        <f>VLOOKUP(InputData[[#This Row],[PRODUCT ID]],'Master Data'!A:F,5,0)</f>
        <v>44</v>
      </c>
      <c r="K216" s="15">
        <f>VLOOKUP(InputData[[#This Row],[PRODUCT ID]],'Master Data'!A:F,6,0)</f>
        <v>48.4</v>
      </c>
      <c r="L216" s="15">
        <f>InputData[[#This Row],[BUYING PRIZE]]*InputData[[#This Row],[QUANTITY]]</f>
        <v>660</v>
      </c>
      <c r="M216" s="15">
        <f>InputData[[#This Row],[SELLING PRICE]]*InputData[[#This Row],[QUANTITY]]*(1-InputData[[#This Row],[DISCOUNT %]])</f>
        <v>726</v>
      </c>
      <c r="N216" s="11">
        <f>DAY(InputData[[#This Row],[DATE]])</f>
        <v>11</v>
      </c>
      <c r="O216" s="11" t="str">
        <f>TEXT(InputData[[#This Row],[DATE]],"MMMM")</f>
        <v>October</v>
      </c>
      <c r="P216" s="11">
        <f>YEAR(InputData[[#This Row],[DATE]])</f>
        <v>2021</v>
      </c>
    </row>
    <row r="217" spans="1:16" x14ac:dyDescent="0.35">
      <c r="A217" s="3">
        <v>44481</v>
      </c>
      <c r="B217" s="4" t="s">
        <v>63</v>
      </c>
      <c r="C217" s="5">
        <v>8</v>
      </c>
      <c r="D217" s="5" t="s">
        <v>106</v>
      </c>
      <c r="E217" s="5" t="s">
        <v>143</v>
      </c>
      <c r="F217" s="6">
        <v>0</v>
      </c>
      <c r="G217" t="str">
        <f>VLOOKUP(InputData[[#This Row],[PRODUCT ID]],'Master Data'!A:F,2,0)</f>
        <v>Product27</v>
      </c>
      <c r="H217" t="str">
        <f>VLOOKUP(InputData[[#This Row],[PRODUCT ID]],'Master Data'!A:F,3,0)</f>
        <v>Category04</v>
      </c>
      <c r="I217" t="str">
        <f>VLOOKUP(InputData[[#This Row],[PRODUCT ID]],'Master Data'!A:F,4,0)</f>
        <v>Lt</v>
      </c>
      <c r="J217" s="15">
        <f>VLOOKUP(InputData[[#This Row],[PRODUCT ID]],'Master Data'!A:F,5,0)</f>
        <v>48</v>
      </c>
      <c r="K217" s="15">
        <f>VLOOKUP(InputData[[#This Row],[PRODUCT ID]],'Master Data'!A:F,6,0)</f>
        <v>57.120000000000005</v>
      </c>
      <c r="L217" s="15">
        <f>InputData[[#This Row],[BUYING PRIZE]]*InputData[[#This Row],[QUANTITY]]</f>
        <v>384</v>
      </c>
      <c r="M217" s="15">
        <f>InputData[[#This Row],[SELLING PRICE]]*InputData[[#This Row],[QUANTITY]]*(1-InputData[[#This Row],[DISCOUNT %]])</f>
        <v>456.96000000000004</v>
      </c>
      <c r="N217" s="11">
        <f>DAY(InputData[[#This Row],[DATE]])</f>
        <v>12</v>
      </c>
      <c r="O217" s="11" t="str">
        <f>TEXT(InputData[[#This Row],[DATE]],"MMMM")</f>
        <v>October</v>
      </c>
      <c r="P217" s="11">
        <f>YEAR(InputData[[#This Row],[DATE]])</f>
        <v>2021</v>
      </c>
    </row>
    <row r="218" spans="1:16" x14ac:dyDescent="0.35">
      <c r="A218" s="3">
        <v>44486</v>
      </c>
      <c r="B218" s="4" t="s">
        <v>6</v>
      </c>
      <c r="C218" s="5">
        <v>13</v>
      </c>
      <c r="D218" s="5" t="s">
        <v>108</v>
      </c>
      <c r="E218" s="5" t="s">
        <v>143</v>
      </c>
      <c r="F218" s="6">
        <v>0</v>
      </c>
      <c r="G218" t="str">
        <f>VLOOKUP(InputData[[#This Row],[PRODUCT ID]],'Master Data'!A:F,2,0)</f>
        <v>Product01</v>
      </c>
      <c r="H218" t="str">
        <f>VLOOKUP(InputData[[#This Row],[PRODUCT ID]],'Master Data'!A:F,3,0)</f>
        <v>Category01</v>
      </c>
      <c r="I218" t="str">
        <f>VLOOKUP(InputData[[#This Row],[PRODUCT ID]],'Master Data'!A:F,4,0)</f>
        <v>Kg</v>
      </c>
      <c r="J218" s="15">
        <f>VLOOKUP(InputData[[#This Row],[PRODUCT ID]],'Master Data'!A:F,5,0)</f>
        <v>98</v>
      </c>
      <c r="K218" s="15">
        <f>VLOOKUP(InputData[[#This Row],[PRODUCT ID]],'Master Data'!A:F,6,0)</f>
        <v>103.88</v>
      </c>
      <c r="L218" s="15">
        <f>InputData[[#This Row],[BUYING PRIZE]]*InputData[[#This Row],[QUANTITY]]</f>
        <v>1274</v>
      </c>
      <c r="M218" s="15">
        <f>InputData[[#This Row],[SELLING PRICE]]*InputData[[#This Row],[QUANTITY]]*(1-InputData[[#This Row],[DISCOUNT %]])</f>
        <v>1350.44</v>
      </c>
      <c r="N218" s="11">
        <f>DAY(InputData[[#This Row],[DATE]])</f>
        <v>17</v>
      </c>
      <c r="O218" s="11" t="str">
        <f>TEXT(InputData[[#This Row],[DATE]],"MMMM")</f>
        <v>October</v>
      </c>
      <c r="P218" s="11">
        <f>YEAR(InputData[[#This Row],[DATE]])</f>
        <v>2021</v>
      </c>
    </row>
    <row r="219" spans="1:16" x14ac:dyDescent="0.35">
      <c r="A219" s="3">
        <v>44487</v>
      </c>
      <c r="B219" s="4" t="s">
        <v>58</v>
      </c>
      <c r="C219" s="5">
        <v>6</v>
      </c>
      <c r="D219" s="5" t="s">
        <v>106</v>
      </c>
      <c r="E219" s="5" t="s">
        <v>107</v>
      </c>
      <c r="F219" s="6">
        <v>0</v>
      </c>
      <c r="G219" t="str">
        <f>VLOOKUP(InputData[[#This Row],[PRODUCT ID]],'Master Data'!A:F,2,0)</f>
        <v>Product25</v>
      </c>
      <c r="H219" t="str">
        <f>VLOOKUP(InputData[[#This Row],[PRODUCT ID]],'Master Data'!A:F,3,0)</f>
        <v>Category03</v>
      </c>
      <c r="I219" t="str">
        <f>VLOOKUP(InputData[[#This Row],[PRODUCT ID]],'Master Data'!A:F,4,0)</f>
        <v>No.</v>
      </c>
      <c r="J219" s="15">
        <f>VLOOKUP(InputData[[#This Row],[PRODUCT ID]],'Master Data'!A:F,5,0)</f>
        <v>7</v>
      </c>
      <c r="K219" s="15">
        <f>VLOOKUP(InputData[[#This Row],[PRODUCT ID]],'Master Data'!A:F,6,0)</f>
        <v>8.33</v>
      </c>
      <c r="L219" s="15">
        <f>InputData[[#This Row],[BUYING PRIZE]]*InputData[[#This Row],[QUANTITY]]</f>
        <v>42</v>
      </c>
      <c r="M219" s="15">
        <f>InputData[[#This Row],[SELLING PRICE]]*InputData[[#This Row],[QUANTITY]]*(1-InputData[[#This Row],[DISCOUNT %]])</f>
        <v>49.980000000000004</v>
      </c>
      <c r="N219" s="11">
        <f>DAY(InputData[[#This Row],[DATE]])</f>
        <v>18</v>
      </c>
      <c r="O219" s="11" t="str">
        <f>TEXT(InputData[[#This Row],[DATE]],"MMMM")</f>
        <v>October</v>
      </c>
      <c r="P219" s="11">
        <f>YEAR(InputData[[#This Row],[DATE]])</f>
        <v>2021</v>
      </c>
    </row>
    <row r="220" spans="1:16" x14ac:dyDescent="0.35">
      <c r="A220" s="3">
        <v>44487</v>
      </c>
      <c r="B220" s="4" t="s">
        <v>50</v>
      </c>
      <c r="C220" s="5">
        <v>13</v>
      </c>
      <c r="D220" s="5" t="s">
        <v>106</v>
      </c>
      <c r="E220" s="5" t="s">
        <v>107</v>
      </c>
      <c r="F220" s="6">
        <v>0</v>
      </c>
      <c r="G220" t="str">
        <f>VLOOKUP(InputData[[#This Row],[PRODUCT ID]],'Master Data'!A:F,2,0)</f>
        <v>Product21</v>
      </c>
      <c r="H220" t="str">
        <f>VLOOKUP(InputData[[#This Row],[PRODUCT ID]],'Master Data'!A:F,3,0)</f>
        <v>Category03</v>
      </c>
      <c r="I220" t="str">
        <f>VLOOKUP(InputData[[#This Row],[PRODUCT ID]],'Master Data'!A:F,4,0)</f>
        <v>Ft</v>
      </c>
      <c r="J220" s="15">
        <f>VLOOKUP(InputData[[#This Row],[PRODUCT ID]],'Master Data'!A:F,5,0)</f>
        <v>126</v>
      </c>
      <c r="K220" s="15">
        <f>VLOOKUP(InputData[[#This Row],[PRODUCT ID]],'Master Data'!A:F,6,0)</f>
        <v>162.54</v>
      </c>
      <c r="L220" s="15">
        <f>InputData[[#This Row],[BUYING PRIZE]]*InputData[[#This Row],[QUANTITY]]</f>
        <v>1638</v>
      </c>
      <c r="M220" s="15">
        <f>InputData[[#This Row],[SELLING PRICE]]*InputData[[#This Row],[QUANTITY]]*(1-InputData[[#This Row],[DISCOUNT %]])</f>
        <v>2113.02</v>
      </c>
      <c r="N220" s="11">
        <f>DAY(InputData[[#This Row],[DATE]])</f>
        <v>18</v>
      </c>
      <c r="O220" s="11" t="str">
        <f>TEXT(InputData[[#This Row],[DATE]],"MMMM")</f>
        <v>October</v>
      </c>
      <c r="P220" s="11">
        <f>YEAR(InputData[[#This Row],[DATE]])</f>
        <v>2021</v>
      </c>
    </row>
    <row r="221" spans="1:16" x14ac:dyDescent="0.35">
      <c r="A221" s="3">
        <v>44491</v>
      </c>
      <c r="B221" s="4" t="s">
        <v>29</v>
      </c>
      <c r="C221" s="5">
        <v>7</v>
      </c>
      <c r="D221" s="5" t="s">
        <v>108</v>
      </c>
      <c r="E221" s="5" t="s">
        <v>107</v>
      </c>
      <c r="F221" s="6">
        <v>0</v>
      </c>
      <c r="G221" t="str">
        <f>VLOOKUP(InputData[[#This Row],[PRODUCT ID]],'Master Data'!A:F,2,0)</f>
        <v>Product11</v>
      </c>
      <c r="H221" t="str">
        <f>VLOOKUP(InputData[[#This Row],[PRODUCT ID]],'Master Data'!A:F,3,0)</f>
        <v>Category02</v>
      </c>
      <c r="I221" t="str">
        <f>VLOOKUP(InputData[[#This Row],[PRODUCT ID]],'Master Data'!A:F,4,0)</f>
        <v>Lt</v>
      </c>
      <c r="J221" s="15">
        <f>VLOOKUP(InputData[[#This Row],[PRODUCT ID]],'Master Data'!A:F,5,0)</f>
        <v>44</v>
      </c>
      <c r="K221" s="15">
        <f>VLOOKUP(InputData[[#This Row],[PRODUCT ID]],'Master Data'!A:F,6,0)</f>
        <v>48.4</v>
      </c>
      <c r="L221" s="15">
        <f>InputData[[#This Row],[BUYING PRIZE]]*InputData[[#This Row],[QUANTITY]]</f>
        <v>308</v>
      </c>
      <c r="M221" s="15">
        <f>InputData[[#This Row],[SELLING PRICE]]*InputData[[#This Row],[QUANTITY]]*(1-InputData[[#This Row],[DISCOUNT %]])</f>
        <v>338.8</v>
      </c>
      <c r="N221" s="11">
        <f>DAY(InputData[[#This Row],[DATE]])</f>
        <v>22</v>
      </c>
      <c r="O221" s="11" t="str">
        <f>TEXT(InputData[[#This Row],[DATE]],"MMMM")</f>
        <v>October</v>
      </c>
      <c r="P221" s="11">
        <f>YEAR(InputData[[#This Row],[DATE]])</f>
        <v>2021</v>
      </c>
    </row>
    <row r="222" spans="1:16" x14ac:dyDescent="0.35">
      <c r="A222" s="3">
        <v>44491</v>
      </c>
      <c r="B222" s="4" t="s">
        <v>56</v>
      </c>
      <c r="C222" s="5">
        <v>13</v>
      </c>
      <c r="D222" s="5" t="s">
        <v>106</v>
      </c>
      <c r="E222" s="5" t="s">
        <v>107</v>
      </c>
      <c r="F222" s="6">
        <v>0</v>
      </c>
      <c r="G222" t="str">
        <f>VLOOKUP(InputData[[#This Row],[PRODUCT ID]],'Master Data'!A:F,2,0)</f>
        <v>Product24</v>
      </c>
      <c r="H222" t="str">
        <f>VLOOKUP(InputData[[#This Row],[PRODUCT ID]],'Master Data'!A:F,3,0)</f>
        <v>Category03</v>
      </c>
      <c r="I222" t="str">
        <f>VLOOKUP(InputData[[#This Row],[PRODUCT ID]],'Master Data'!A:F,4,0)</f>
        <v>Ft</v>
      </c>
      <c r="J222" s="15">
        <f>VLOOKUP(InputData[[#This Row],[PRODUCT ID]],'Master Data'!A:F,5,0)</f>
        <v>144</v>
      </c>
      <c r="K222" s="15">
        <f>VLOOKUP(InputData[[#This Row],[PRODUCT ID]],'Master Data'!A:F,6,0)</f>
        <v>156.96</v>
      </c>
      <c r="L222" s="15">
        <f>InputData[[#This Row],[BUYING PRIZE]]*InputData[[#This Row],[QUANTITY]]</f>
        <v>1872</v>
      </c>
      <c r="M222" s="15">
        <f>InputData[[#This Row],[SELLING PRICE]]*InputData[[#This Row],[QUANTITY]]*(1-InputData[[#This Row],[DISCOUNT %]])</f>
        <v>2040.48</v>
      </c>
      <c r="N222" s="11">
        <f>DAY(InputData[[#This Row],[DATE]])</f>
        <v>22</v>
      </c>
      <c r="O222" s="11" t="str">
        <f>TEXT(InputData[[#This Row],[DATE]],"MMMM")</f>
        <v>October</v>
      </c>
      <c r="P222" s="11">
        <f>YEAR(InputData[[#This Row],[DATE]])</f>
        <v>2021</v>
      </c>
    </row>
    <row r="223" spans="1:16" x14ac:dyDescent="0.35">
      <c r="A223" s="3">
        <v>44491</v>
      </c>
      <c r="B223" s="4" t="s">
        <v>24</v>
      </c>
      <c r="C223" s="5">
        <v>1</v>
      </c>
      <c r="D223" s="5" t="s">
        <v>108</v>
      </c>
      <c r="E223" s="5" t="s">
        <v>107</v>
      </c>
      <c r="F223" s="6">
        <v>0</v>
      </c>
      <c r="G223" t="str">
        <f>VLOOKUP(InputData[[#This Row],[PRODUCT ID]],'Master Data'!A:F,2,0)</f>
        <v>Product09</v>
      </c>
      <c r="H223" t="str">
        <f>VLOOKUP(InputData[[#This Row],[PRODUCT ID]],'Master Data'!A:F,3,0)</f>
        <v>Category01</v>
      </c>
      <c r="I223" t="str">
        <f>VLOOKUP(InputData[[#This Row],[PRODUCT ID]],'Master Data'!A:F,4,0)</f>
        <v>No.</v>
      </c>
      <c r="J223" s="15">
        <f>VLOOKUP(InputData[[#This Row],[PRODUCT ID]],'Master Data'!A:F,5,0)</f>
        <v>6</v>
      </c>
      <c r="K223" s="15">
        <f>VLOOKUP(InputData[[#This Row],[PRODUCT ID]],'Master Data'!A:F,6,0)</f>
        <v>7.8599999999999994</v>
      </c>
      <c r="L223" s="15">
        <f>InputData[[#This Row],[BUYING PRIZE]]*InputData[[#This Row],[QUANTITY]]</f>
        <v>6</v>
      </c>
      <c r="M223" s="15">
        <f>InputData[[#This Row],[SELLING PRICE]]*InputData[[#This Row],[QUANTITY]]*(1-InputData[[#This Row],[DISCOUNT %]])</f>
        <v>7.8599999999999994</v>
      </c>
      <c r="N223" s="11">
        <f>DAY(InputData[[#This Row],[DATE]])</f>
        <v>22</v>
      </c>
      <c r="O223" s="11" t="str">
        <f>TEXT(InputData[[#This Row],[DATE]],"MMMM")</f>
        <v>October</v>
      </c>
      <c r="P223" s="11">
        <f>YEAR(InputData[[#This Row],[DATE]])</f>
        <v>2021</v>
      </c>
    </row>
    <row r="224" spans="1:16" x14ac:dyDescent="0.35">
      <c r="A224" s="3">
        <v>44493</v>
      </c>
      <c r="B224" s="4" t="s">
        <v>29</v>
      </c>
      <c r="C224" s="5">
        <v>3</v>
      </c>
      <c r="D224" s="5" t="s">
        <v>105</v>
      </c>
      <c r="E224" s="5" t="s">
        <v>107</v>
      </c>
      <c r="F224" s="6">
        <v>0</v>
      </c>
      <c r="G224" t="str">
        <f>VLOOKUP(InputData[[#This Row],[PRODUCT ID]],'Master Data'!A:F,2,0)</f>
        <v>Product11</v>
      </c>
      <c r="H224" t="str">
        <f>VLOOKUP(InputData[[#This Row],[PRODUCT ID]],'Master Data'!A:F,3,0)</f>
        <v>Category02</v>
      </c>
      <c r="I224" t="str">
        <f>VLOOKUP(InputData[[#This Row],[PRODUCT ID]],'Master Data'!A:F,4,0)</f>
        <v>Lt</v>
      </c>
      <c r="J224" s="15">
        <f>VLOOKUP(InputData[[#This Row],[PRODUCT ID]],'Master Data'!A:F,5,0)</f>
        <v>44</v>
      </c>
      <c r="K224" s="15">
        <f>VLOOKUP(InputData[[#This Row],[PRODUCT ID]],'Master Data'!A:F,6,0)</f>
        <v>48.4</v>
      </c>
      <c r="L224" s="15">
        <f>InputData[[#This Row],[BUYING PRIZE]]*InputData[[#This Row],[QUANTITY]]</f>
        <v>132</v>
      </c>
      <c r="M224" s="15">
        <f>InputData[[#This Row],[SELLING PRICE]]*InputData[[#This Row],[QUANTITY]]*(1-InputData[[#This Row],[DISCOUNT %]])</f>
        <v>145.19999999999999</v>
      </c>
      <c r="N224" s="11">
        <f>DAY(InputData[[#This Row],[DATE]])</f>
        <v>24</v>
      </c>
      <c r="O224" s="11" t="str">
        <f>TEXT(InputData[[#This Row],[DATE]],"MMMM")</f>
        <v>October</v>
      </c>
      <c r="P224" s="11">
        <f>YEAR(InputData[[#This Row],[DATE]])</f>
        <v>2021</v>
      </c>
    </row>
    <row r="225" spans="1:16" x14ac:dyDescent="0.35">
      <c r="A225" s="3">
        <v>44494</v>
      </c>
      <c r="B225" s="4" t="s">
        <v>98</v>
      </c>
      <c r="C225" s="5">
        <v>9</v>
      </c>
      <c r="D225" s="5" t="s">
        <v>106</v>
      </c>
      <c r="E225" s="5" t="s">
        <v>107</v>
      </c>
      <c r="F225" s="6">
        <v>0</v>
      </c>
      <c r="G225" t="str">
        <f>VLOOKUP(InputData[[#This Row],[PRODUCT ID]],'Master Data'!A:F,2,0)</f>
        <v>Product44</v>
      </c>
      <c r="H225" t="str">
        <f>VLOOKUP(InputData[[#This Row],[PRODUCT ID]],'Master Data'!A:F,3,0)</f>
        <v>Category05</v>
      </c>
      <c r="I225" t="str">
        <f>VLOOKUP(InputData[[#This Row],[PRODUCT ID]],'Master Data'!A:F,4,0)</f>
        <v>Kg</v>
      </c>
      <c r="J225" s="15">
        <f>VLOOKUP(InputData[[#This Row],[PRODUCT ID]],'Master Data'!A:F,5,0)</f>
        <v>76</v>
      </c>
      <c r="K225" s="15">
        <f>VLOOKUP(InputData[[#This Row],[PRODUCT ID]],'Master Data'!A:F,6,0)</f>
        <v>82.08</v>
      </c>
      <c r="L225" s="15">
        <f>InputData[[#This Row],[BUYING PRIZE]]*InputData[[#This Row],[QUANTITY]]</f>
        <v>684</v>
      </c>
      <c r="M225" s="15">
        <f>InputData[[#This Row],[SELLING PRICE]]*InputData[[#This Row],[QUANTITY]]*(1-InputData[[#This Row],[DISCOUNT %]])</f>
        <v>738.72</v>
      </c>
      <c r="N225" s="11">
        <f>DAY(InputData[[#This Row],[DATE]])</f>
        <v>25</v>
      </c>
      <c r="O225" s="11" t="str">
        <f>TEXT(InputData[[#This Row],[DATE]],"MMMM")</f>
        <v>October</v>
      </c>
      <c r="P225" s="11">
        <f>YEAR(InputData[[#This Row],[DATE]])</f>
        <v>2021</v>
      </c>
    </row>
    <row r="226" spans="1:16" x14ac:dyDescent="0.35">
      <c r="A226" s="3">
        <v>44495</v>
      </c>
      <c r="B226" s="4" t="s">
        <v>14</v>
      </c>
      <c r="C226" s="5">
        <v>6</v>
      </c>
      <c r="D226" s="5" t="s">
        <v>105</v>
      </c>
      <c r="E226" s="5" t="s">
        <v>107</v>
      </c>
      <c r="F226" s="6">
        <v>0</v>
      </c>
      <c r="G226" t="str">
        <f>VLOOKUP(InputData[[#This Row],[PRODUCT ID]],'Master Data'!A:F,2,0)</f>
        <v>Product04</v>
      </c>
      <c r="H226" t="str">
        <f>VLOOKUP(InputData[[#This Row],[PRODUCT ID]],'Master Data'!A:F,3,0)</f>
        <v>Category01</v>
      </c>
      <c r="I226" t="str">
        <f>VLOOKUP(InputData[[#This Row],[PRODUCT ID]],'Master Data'!A:F,4,0)</f>
        <v>Lt</v>
      </c>
      <c r="J226" s="15">
        <f>VLOOKUP(InputData[[#This Row],[PRODUCT ID]],'Master Data'!A:F,5,0)</f>
        <v>44</v>
      </c>
      <c r="K226" s="15">
        <f>VLOOKUP(InputData[[#This Row],[PRODUCT ID]],'Master Data'!A:F,6,0)</f>
        <v>48.84</v>
      </c>
      <c r="L226" s="15">
        <f>InputData[[#This Row],[BUYING PRIZE]]*InputData[[#This Row],[QUANTITY]]</f>
        <v>264</v>
      </c>
      <c r="M226" s="15">
        <f>InputData[[#This Row],[SELLING PRICE]]*InputData[[#This Row],[QUANTITY]]*(1-InputData[[#This Row],[DISCOUNT %]])</f>
        <v>293.04000000000002</v>
      </c>
      <c r="N226" s="11">
        <f>DAY(InputData[[#This Row],[DATE]])</f>
        <v>26</v>
      </c>
      <c r="O226" s="11" t="str">
        <f>TEXT(InputData[[#This Row],[DATE]],"MMMM")</f>
        <v>October</v>
      </c>
      <c r="P226" s="11">
        <f>YEAR(InputData[[#This Row],[DATE]])</f>
        <v>2021</v>
      </c>
    </row>
    <row r="227" spans="1:16" x14ac:dyDescent="0.35">
      <c r="A227" s="3">
        <v>44497</v>
      </c>
      <c r="B227" s="4" t="s">
        <v>22</v>
      </c>
      <c r="C227" s="5">
        <v>1</v>
      </c>
      <c r="D227" s="5" t="s">
        <v>108</v>
      </c>
      <c r="E227" s="5" t="s">
        <v>107</v>
      </c>
      <c r="F227" s="6">
        <v>0</v>
      </c>
      <c r="G227" t="str">
        <f>VLOOKUP(InputData[[#This Row],[PRODUCT ID]],'Master Data'!A:F,2,0)</f>
        <v>Product08</v>
      </c>
      <c r="H227" t="str">
        <f>VLOOKUP(InputData[[#This Row],[PRODUCT ID]],'Master Data'!A:F,3,0)</f>
        <v>Category01</v>
      </c>
      <c r="I227" t="str">
        <f>VLOOKUP(InputData[[#This Row],[PRODUCT ID]],'Master Data'!A:F,4,0)</f>
        <v>Kg</v>
      </c>
      <c r="J227" s="15">
        <f>VLOOKUP(InputData[[#This Row],[PRODUCT ID]],'Master Data'!A:F,5,0)</f>
        <v>83</v>
      </c>
      <c r="K227" s="15">
        <f>VLOOKUP(InputData[[#This Row],[PRODUCT ID]],'Master Data'!A:F,6,0)</f>
        <v>94.62</v>
      </c>
      <c r="L227" s="15">
        <f>InputData[[#This Row],[BUYING PRIZE]]*InputData[[#This Row],[QUANTITY]]</f>
        <v>83</v>
      </c>
      <c r="M227" s="15">
        <f>InputData[[#This Row],[SELLING PRICE]]*InputData[[#This Row],[QUANTITY]]*(1-InputData[[#This Row],[DISCOUNT %]])</f>
        <v>94.62</v>
      </c>
      <c r="N227" s="11">
        <f>DAY(InputData[[#This Row],[DATE]])</f>
        <v>28</v>
      </c>
      <c r="O227" s="11" t="str">
        <f>TEXT(InputData[[#This Row],[DATE]],"MMMM")</f>
        <v>October</v>
      </c>
      <c r="P227" s="11">
        <f>YEAR(InputData[[#This Row],[DATE]])</f>
        <v>2021</v>
      </c>
    </row>
    <row r="228" spans="1:16" x14ac:dyDescent="0.35">
      <c r="A228" s="3">
        <v>44498</v>
      </c>
      <c r="B228" s="4" t="s">
        <v>86</v>
      </c>
      <c r="C228" s="5">
        <v>14</v>
      </c>
      <c r="D228" s="5" t="s">
        <v>106</v>
      </c>
      <c r="E228" s="5" t="s">
        <v>143</v>
      </c>
      <c r="F228" s="6">
        <v>0</v>
      </c>
      <c r="G228" t="str">
        <f>VLOOKUP(InputData[[#This Row],[PRODUCT ID]],'Master Data'!A:F,2,0)</f>
        <v>Product38</v>
      </c>
      <c r="H228" t="str">
        <f>VLOOKUP(InputData[[#This Row],[PRODUCT ID]],'Master Data'!A:F,3,0)</f>
        <v>Category05</v>
      </c>
      <c r="I228" t="str">
        <f>VLOOKUP(InputData[[#This Row],[PRODUCT ID]],'Master Data'!A:F,4,0)</f>
        <v>Kg</v>
      </c>
      <c r="J228" s="15">
        <f>VLOOKUP(InputData[[#This Row],[PRODUCT ID]],'Master Data'!A:F,5,0)</f>
        <v>72</v>
      </c>
      <c r="K228" s="15">
        <f>VLOOKUP(InputData[[#This Row],[PRODUCT ID]],'Master Data'!A:F,6,0)</f>
        <v>79.92</v>
      </c>
      <c r="L228" s="15">
        <f>InputData[[#This Row],[BUYING PRIZE]]*InputData[[#This Row],[QUANTITY]]</f>
        <v>1008</v>
      </c>
      <c r="M228" s="15">
        <f>InputData[[#This Row],[SELLING PRICE]]*InputData[[#This Row],[QUANTITY]]*(1-InputData[[#This Row],[DISCOUNT %]])</f>
        <v>1118.8800000000001</v>
      </c>
      <c r="N228" s="11">
        <f>DAY(InputData[[#This Row],[DATE]])</f>
        <v>29</v>
      </c>
      <c r="O228" s="11" t="str">
        <f>TEXT(InputData[[#This Row],[DATE]],"MMMM")</f>
        <v>October</v>
      </c>
      <c r="P228" s="11">
        <f>YEAR(InputData[[#This Row],[DATE]])</f>
        <v>2021</v>
      </c>
    </row>
    <row r="229" spans="1:16" x14ac:dyDescent="0.35">
      <c r="A229" s="3">
        <v>44500</v>
      </c>
      <c r="B229" s="4" t="s">
        <v>50</v>
      </c>
      <c r="C229" s="5">
        <v>6</v>
      </c>
      <c r="D229" s="5" t="s">
        <v>106</v>
      </c>
      <c r="E229" s="5" t="s">
        <v>107</v>
      </c>
      <c r="F229" s="6">
        <v>0</v>
      </c>
      <c r="G229" t="str">
        <f>VLOOKUP(InputData[[#This Row],[PRODUCT ID]],'Master Data'!A:F,2,0)</f>
        <v>Product21</v>
      </c>
      <c r="H229" t="str">
        <f>VLOOKUP(InputData[[#This Row],[PRODUCT ID]],'Master Data'!A:F,3,0)</f>
        <v>Category03</v>
      </c>
      <c r="I229" t="str">
        <f>VLOOKUP(InputData[[#This Row],[PRODUCT ID]],'Master Data'!A:F,4,0)</f>
        <v>Ft</v>
      </c>
      <c r="J229" s="15">
        <f>VLOOKUP(InputData[[#This Row],[PRODUCT ID]],'Master Data'!A:F,5,0)</f>
        <v>126</v>
      </c>
      <c r="K229" s="15">
        <f>VLOOKUP(InputData[[#This Row],[PRODUCT ID]],'Master Data'!A:F,6,0)</f>
        <v>162.54</v>
      </c>
      <c r="L229" s="15">
        <f>InputData[[#This Row],[BUYING PRIZE]]*InputData[[#This Row],[QUANTITY]]</f>
        <v>756</v>
      </c>
      <c r="M229" s="15">
        <f>InputData[[#This Row],[SELLING PRICE]]*InputData[[#This Row],[QUANTITY]]*(1-InputData[[#This Row],[DISCOUNT %]])</f>
        <v>975.24</v>
      </c>
      <c r="N229" s="11">
        <f>DAY(InputData[[#This Row],[DATE]])</f>
        <v>31</v>
      </c>
      <c r="O229" s="11" t="str">
        <f>TEXT(InputData[[#This Row],[DATE]],"MMMM")</f>
        <v>October</v>
      </c>
      <c r="P229" s="11">
        <f>YEAR(InputData[[#This Row],[DATE]])</f>
        <v>2021</v>
      </c>
    </row>
    <row r="230" spans="1:16" x14ac:dyDescent="0.35">
      <c r="A230" s="3">
        <v>44503</v>
      </c>
      <c r="B230" s="4" t="s">
        <v>33</v>
      </c>
      <c r="C230" s="5">
        <v>12</v>
      </c>
      <c r="D230" s="5" t="s">
        <v>108</v>
      </c>
      <c r="E230" s="5" t="s">
        <v>107</v>
      </c>
      <c r="F230" s="6">
        <v>0</v>
      </c>
      <c r="G230" t="str">
        <f>VLOOKUP(InputData[[#This Row],[PRODUCT ID]],'Master Data'!A:F,2,0)</f>
        <v>Product13</v>
      </c>
      <c r="H230" t="str">
        <f>VLOOKUP(InputData[[#This Row],[PRODUCT ID]],'Master Data'!A:F,3,0)</f>
        <v>Category02</v>
      </c>
      <c r="I230" t="str">
        <f>VLOOKUP(InputData[[#This Row],[PRODUCT ID]],'Master Data'!A:F,4,0)</f>
        <v>Kg</v>
      </c>
      <c r="J230" s="15">
        <f>VLOOKUP(InputData[[#This Row],[PRODUCT ID]],'Master Data'!A:F,5,0)</f>
        <v>112</v>
      </c>
      <c r="K230" s="15">
        <f>VLOOKUP(InputData[[#This Row],[PRODUCT ID]],'Master Data'!A:F,6,0)</f>
        <v>122.08</v>
      </c>
      <c r="L230" s="15">
        <f>InputData[[#This Row],[BUYING PRIZE]]*InputData[[#This Row],[QUANTITY]]</f>
        <v>1344</v>
      </c>
      <c r="M230" s="15">
        <f>InputData[[#This Row],[SELLING PRICE]]*InputData[[#This Row],[QUANTITY]]*(1-InputData[[#This Row],[DISCOUNT %]])</f>
        <v>1464.96</v>
      </c>
      <c r="N230" s="11">
        <f>DAY(InputData[[#This Row],[DATE]])</f>
        <v>3</v>
      </c>
      <c r="O230" s="11" t="str">
        <f>TEXT(InputData[[#This Row],[DATE]],"MMMM")</f>
        <v>November</v>
      </c>
      <c r="P230" s="11">
        <f>YEAR(InputData[[#This Row],[DATE]])</f>
        <v>2021</v>
      </c>
    </row>
    <row r="231" spans="1:16" x14ac:dyDescent="0.35">
      <c r="A231" s="3">
        <v>44506</v>
      </c>
      <c r="B231" s="4" t="s">
        <v>81</v>
      </c>
      <c r="C231" s="5">
        <v>10</v>
      </c>
      <c r="D231" s="5" t="s">
        <v>108</v>
      </c>
      <c r="E231" s="5" t="s">
        <v>143</v>
      </c>
      <c r="F231" s="6">
        <v>0</v>
      </c>
      <c r="G231" t="str">
        <f>VLOOKUP(InputData[[#This Row],[PRODUCT ID]],'Master Data'!A:F,2,0)</f>
        <v>Product36</v>
      </c>
      <c r="H231" t="str">
        <f>VLOOKUP(InputData[[#This Row],[PRODUCT ID]],'Master Data'!A:F,3,0)</f>
        <v>Category04</v>
      </c>
      <c r="I231" t="str">
        <f>VLOOKUP(InputData[[#This Row],[PRODUCT ID]],'Master Data'!A:F,4,0)</f>
        <v>Kg</v>
      </c>
      <c r="J231" s="15">
        <f>VLOOKUP(InputData[[#This Row],[PRODUCT ID]],'Master Data'!A:F,5,0)</f>
        <v>90</v>
      </c>
      <c r="K231" s="15">
        <f>VLOOKUP(InputData[[#This Row],[PRODUCT ID]],'Master Data'!A:F,6,0)</f>
        <v>96.3</v>
      </c>
      <c r="L231" s="15">
        <f>InputData[[#This Row],[BUYING PRIZE]]*InputData[[#This Row],[QUANTITY]]</f>
        <v>900</v>
      </c>
      <c r="M231" s="15">
        <f>InputData[[#This Row],[SELLING PRICE]]*InputData[[#This Row],[QUANTITY]]*(1-InputData[[#This Row],[DISCOUNT %]])</f>
        <v>963</v>
      </c>
      <c r="N231" s="11">
        <f>DAY(InputData[[#This Row],[DATE]])</f>
        <v>6</v>
      </c>
      <c r="O231" s="11" t="str">
        <f>TEXT(InputData[[#This Row],[DATE]],"MMMM")</f>
        <v>November</v>
      </c>
      <c r="P231" s="11">
        <f>YEAR(InputData[[#This Row],[DATE]])</f>
        <v>2021</v>
      </c>
    </row>
    <row r="232" spans="1:16" x14ac:dyDescent="0.35">
      <c r="A232" s="3">
        <v>44508</v>
      </c>
      <c r="B232" s="4" t="s">
        <v>20</v>
      </c>
      <c r="C232" s="5">
        <v>15</v>
      </c>
      <c r="D232" s="5" t="s">
        <v>108</v>
      </c>
      <c r="E232" s="5" t="s">
        <v>143</v>
      </c>
      <c r="F232" s="6">
        <v>0</v>
      </c>
      <c r="G232" t="str">
        <f>VLOOKUP(InputData[[#This Row],[PRODUCT ID]],'Master Data'!A:F,2,0)</f>
        <v>Product07</v>
      </c>
      <c r="H232" t="str">
        <f>VLOOKUP(InputData[[#This Row],[PRODUCT ID]],'Master Data'!A:F,3,0)</f>
        <v>Category01</v>
      </c>
      <c r="I232" t="str">
        <f>VLOOKUP(InputData[[#This Row],[PRODUCT ID]],'Master Data'!A:F,4,0)</f>
        <v>Lt</v>
      </c>
      <c r="J232" s="15">
        <f>VLOOKUP(InputData[[#This Row],[PRODUCT ID]],'Master Data'!A:F,5,0)</f>
        <v>43</v>
      </c>
      <c r="K232" s="15">
        <f>VLOOKUP(InputData[[#This Row],[PRODUCT ID]],'Master Data'!A:F,6,0)</f>
        <v>47.730000000000004</v>
      </c>
      <c r="L232" s="15">
        <f>InputData[[#This Row],[BUYING PRIZE]]*InputData[[#This Row],[QUANTITY]]</f>
        <v>645</v>
      </c>
      <c r="M232" s="15">
        <f>InputData[[#This Row],[SELLING PRICE]]*InputData[[#This Row],[QUANTITY]]*(1-InputData[[#This Row],[DISCOUNT %]])</f>
        <v>715.95</v>
      </c>
      <c r="N232" s="11">
        <f>DAY(InputData[[#This Row],[DATE]])</f>
        <v>8</v>
      </c>
      <c r="O232" s="11" t="str">
        <f>TEXT(InputData[[#This Row],[DATE]],"MMMM")</f>
        <v>November</v>
      </c>
      <c r="P232" s="11">
        <f>YEAR(InputData[[#This Row],[DATE]])</f>
        <v>2021</v>
      </c>
    </row>
    <row r="233" spans="1:16" x14ac:dyDescent="0.35">
      <c r="A233" s="3">
        <v>44510</v>
      </c>
      <c r="B233" s="4" t="s">
        <v>94</v>
      </c>
      <c r="C233" s="5">
        <v>6</v>
      </c>
      <c r="D233" s="5" t="s">
        <v>106</v>
      </c>
      <c r="E233" s="5" t="s">
        <v>107</v>
      </c>
      <c r="F233" s="6">
        <v>0</v>
      </c>
      <c r="G233" t="str">
        <f>VLOOKUP(InputData[[#This Row],[PRODUCT ID]],'Master Data'!A:F,2,0)</f>
        <v>Product42</v>
      </c>
      <c r="H233" t="str">
        <f>VLOOKUP(InputData[[#This Row],[PRODUCT ID]],'Master Data'!A:F,3,0)</f>
        <v>Category05</v>
      </c>
      <c r="I233" t="str">
        <f>VLOOKUP(InputData[[#This Row],[PRODUCT ID]],'Master Data'!A:F,4,0)</f>
        <v>Ft</v>
      </c>
      <c r="J233" s="15">
        <f>VLOOKUP(InputData[[#This Row],[PRODUCT ID]],'Master Data'!A:F,5,0)</f>
        <v>120</v>
      </c>
      <c r="K233" s="15">
        <f>VLOOKUP(InputData[[#This Row],[PRODUCT ID]],'Master Data'!A:F,6,0)</f>
        <v>162</v>
      </c>
      <c r="L233" s="15">
        <f>InputData[[#This Row],[BUYING PRIZE]]*InputData[[#This Row],[QUANTITY]]</f>
        <v>720</v>
      </c>
      <c r="M233" s="15">
        <f>InputData[[#This Row],[SELLING PRICE]]*InputData[[#This Row],[QUANTITY]]*(1-InputData[[#This Row],[DISCOUNT %]])</f>
        <v>972</v>
      </c>
      <c r="N233" s="11">
        <f>DAY(InputData[[#This Row],[DATE]])</f>
        <v>10</v>
      </c>
      <c r="O233" s="11" t="str">
        <f>TEXT(InputData[[#This Row],[DATE]],"MMMM")</f>
        <v>November</v>
      </c>
      <c r="P233" s="11">
        <f>YEAR(InputData[[#This Row],[DATE]])</f>
        <v>2021</v>
      </c>
    </row>
    <row r="234" spans="1:16" x14ac:dyDescent="0.35">
      <c r="A234" s="3">
        <v>44511</v>
      </c>
      <c r="B234" s="4" t="s">
        <v>90</v>
      </c>
      <c r="C234" s="5">
        <v>12</v>
      </c>
      <c r="D234" s="5" t="s">
        <v>105</v>
      </c>
      <c r="E234" s="5" t="s">
        <v>143</v>
      </c>
      <c r="F234" s="6">
        <v>0</v>
      </c>
      <c r="G234" t="str">
        <f>VLOOKUP(InputData[[#This Row],[PRODUCT ID]],'Master Data'!A:F,2,0)</f>
        <v>Product40</v>
      </c>
      <c r="H234" t="str">
        <f>VLOOKUP(InputData[[#This Row],[PRODUCT ID]],'Master Data'!A:F,3,0)</f>
        <v>Category05</v>
      </c>
      <c r="I234" t="str">
        <f>VLOOKUP(InputData[[#This Row],[PRODUCT ID]],'Master Data'!A:F,4,0)</f>
        <v>Kg</v>
      </c>
      <c r="J234" s="15">
        <f>VLOOKUP(InputData[[#This Row],[PRODUCT ID]],'Master Data'!A:F,5,0)</f>
        <v>90</v>
      </c>
      <c r="K234" s="15">
        <f>VLOOKUP(InputData[[#This Row],[PRODUCT ID]],'Master Data'!A:F,6,0)</f>
        <v>115.2</v>
      </c>
      <c r="L234" s="15">
        <f>InputData[[#This Row],[BUYING PRIZE]]*InputData[[#This Row],[QUANTITY]]</f>
        <v>1080</v>
      </c>
      <c r="M234" s="15">
        <f>InputData[[#This Row],[SELLING PRICE]]*InputData[[#This Row],[QUANTITY]]*(1-InputData[[#This Row],[DISCOUNT %]])</f>
        <v>1382.4</v>
      </c>
      <c r="N234" s="11">
        <f>DAY(InputData[[#This Row],[DATE]])</f>
        <v>11</v>
      </c>
      <c r="O234" s="11" t="str">
        <f>TEXT(InputData[[#This Row],[DATE]],"MMMM")</f>
        <v>November</v>
      </c>
      <c r="P234" s="11">
        <f>YEAR(InputData[[#This Row],[DATE]])</f>
        <v>2021</v>
      </c>
    </row>
    <row r="235" spans="1:16" x14ac:dyDescent="0.35">
      <c r="A235" s="3">
        <v>44512</v>
      </c>
      <c r="B235" s="4" t="s">
        <v>26</v>
      </c>
      <c r="C235" s="5">
        <v>3</v>
      </c>
      <c r="D235" s="5" t="s">
        <v>106</v>
      </c>
      <c r="E235" s="5" t="s">
        <v>107</v>
      </c>
      <c r="F235" s="6">
        <v>0</v>
      </c>
      <c r="G235" t="str">
        <f>VLOOKUP(InputData[[#This Row],[PRODUCT ID]],'Master Data'!A:F,2,0)</f>
        <v>Product10</v>
      </c>
      <c r="H235" t="str">
        <f>VLOOKUP(InputData[[#This Row],[PRODUCT ID]],'Master Data'!A:F,3,0)</f>
        <v>Category02</v>
      </c>
      <c r="I235" t="str">
        <f>VLOOKUP(InputData[[#This Row],[PRODUCT ID]],'Master Data'!A:F,4,0)</f>
        <v>Ft</v>
      </c>
      <c r="J235" s="15">
        <f>VLOOKUP(InputData[[#This Row],[PRODUCT ID]],'Master Data'!A:F,5,0)</f>
        <v>148</v>
      </c>
      <c r="K235" s="15">
        <f>VLOOKUP(InputData[[#This Row],[PRODUCT ID]],'Master Data'!A:F,6,0)</f>
        <v>164.28</v>
      </c>
      <c r="L235" s="15">
        <f>InputData[[#This Row],[BUYING PRIZE]]*InputData[[#This Row],[QUANTITY]]</f>
        <v>444</v>
      </c>
      <c r="M235" s="15">
        <f>InputData[[#This Row],[SELLING PRICE]]*InputData[[#This Row],[QUANTITY]]*(1-InputData[[#This Row],[DISCOUNT %]])</f>
        <v>492.84000000000003</v>
      </c>
      <c r="N235" s="11">
        <f>DAY(InputData[[#This Row],[DATE]])</f>
        <v>12</v>
      </c>
      <c r="O235" s="11" t="str">
        <f>TEXT(InputData[[#This Row],[DATE]],"MMMM")</f>
        <v>November</v>
      </c>
      <c r="P235" s="11">
        <f>YEAR(InputData[[#This Row],[DATE]])</f>
        <v>2021</v>
      </c>
    </row>
    <row r="236" spans="1:16" x14ac:dyDescent="0.35">
      <c r="A236" s="3">
        <v>44520</v>
      </c>
      <c r="B236" s="4" t="s">
        <v>77</v>
      </c>
      <c r="C236" s="5">
        <v>14</v>
      </c>
      <c r="D236" s="5" t="s">
        <v>106</v>
      </c>
      <c r="E236" s="5" t="s">
        <v>143</v>
      </c>
      <c r="F236" s="6">
        <v>0</v>
      </c>
      <c r="G236" t="str">
        <f>VLOOKUP(InputData[[#This Row],[PRODUCT ID]],'Master Data'!A:F,2,0)</f>
        <v>Product34</v>
      </c>
      <c r="H236" t="str">
        <f>VLOOKUP(InputData[[#This Row],[PRODUCT ID]],'Master Data'!A:F,3,0)</f>
        <v>Category04</v>
      </c>
      <c r="I236" t="str">
        <f>VLOOKUP(InputData[[#This Row],[PRODUCT ID]],'Master Data'!A:F,4,0)</f>
        <v>Lt</v>
      </c>
      <c r="J236" s="15">
        <f>VLOOKUP(InputData[[#This Row],[PRODUCT ID]],'Master Data'!A:F,5,0)</f>
        <v>55</v>
      </c>
      <c r="K236" s="15">
        <f>VLOOKUP(InputData[[#This Row],[PRODUCT ID]],'Master Data'!A:F,6,0)</f>
        <v>58.3</v>
      </c>
      <c r="L236" s="15">
        <f>InputData[[#This Row],[BUYING PRIZE]]*InputData[[#This Row],[QUANTITY]]</f>
        <v>770</v>
      </c>
      <c r="M236" s="15">
        <f>InputData[[#This Row],[SELLING PRICE]]*InputData[[#This Row],[QUANTITY]]*(1-InputData[[#This Row],[DISCOUNT %]])</f>
        <v>816.19999999999993</v>
      </c>
      <c r="N236" s="11">
        <f>DAY(InputData[[#This Row],[DATE]])</f>
        <v>20</v>
      </c>
      <c r="O236" s="11" t="str">
        <f>TEXT(InputData[[#This Row],[DATE]],"MMMM")</f>
        <v>November</v>
      </c>
      <c r="P236" s="11">
        <f>YEAR(InputData[[#This Row],[DATE]])</f>
        <v>2021</v>
      </c>
    </row>
    <row r="237" spans="1:16" x14ac:dyDescent="0.35">
      <c r="A237" s="3">
        <v>44520</v>
      </c>
      <c r="B237" s="4" t="s">
        <v>22</v>
      </c>
      <c r="C237" s="5">
        <v>11</v>
      </c>
      <c r="D237" s="5" t="s">
        <v>106</v>
      </c>
      <c r="E237" s="5" t="s">
        <v>107</v>
      </c>
      <c r="F237" s="6">
        <v>0</v>
      </c>
      <c r="G237" t="str">
        <f>VLOOKUP(InputData[[#This Row],[PRODUCT ID]],'Master Data'!A:F,2,0)</f>
        <v>Product08</v>
      </c>
      <c r="H237" t="str">
        <f>VLOOKUP(InputData[[#This Row],[PRODUCT ID]],'Master Data'!A:F,3,0)</f>
        <v>Category01</v>
      </c>
      <c r="I237" t="str">
        <f>VLOOKUP(InputData[[#This Row],[PRODUCT ID]],'Master Data'!A:F,4,0)</f>
        <v>Kg</v>
      </c>
      <c r="J237" s="15">
        <f>VLOOKUP(InputData[[#This Row],[PRODUCT ID]],'Master Data'!A:F,5,0)</f>
        <v>83</v>
      </c>
      <c r="K237" s="15">
        <f>VLOOKUP(InputData[[#This Row],[PRODUCT ID]],'Master Data'!A:F,6,0)</f>
        <v>94.62</v>
      </c>
      <c r="L237" s="15">
        <f>InputData[[#This Row],[BUYING PRIZE]]*InputData[[#This Row],[QUANTITY]]</f>
        <v>913</v>
      </c>
      <c r="M237" s="15">
        <f>InputData[[#This Row],[SELLING PRICE]]*InputData[[#This Row],[QUANTITY]]*(1-InputData[[#This Row],[DISCOUNT %]])</f>
        <v>1040.8200000000002</v>
      </c>
      <c r="N237" s="11">
        <f>DAY(InputData[[#This Row],[DATE]])</f>
        <v>20</v>
      </c>
      <c r="O237" s="11" t="str">
        <f>TEXT(InputData[[#This Row],[DATE]],"MMMM")</f>
        <v>November</v>
      </c>
      <c r="P237" s="11">
        <f>YEAR(InputData[[#This Row],[DATE]])</f>
        <v>2021</v>
      </c>
    </row>
    <row r="238" spans="1:16" x14ac:dyDescent="0.35">
      <c r="A238" s="3">
        <v>44521</v>
      </c>
      <c r="B238" s="4" t="s">
        <v>35</v>
      </c>
      <c r="C238" s="5">
        <v>1</v>
      </c>
      <c r="D238" s="5" t="s">
        <v>105</v>
      </c>
      <c r="E238" s="5" t="s">
        <v>143</v>
      </c>
      <c r="F238" s="6">
        <v>0</v>
      </c>
      <c r="G238" t="str">
        <f>VLOOKUP(InputData[[#This Row],[PRODUCT ID]],'Master Data'!A:F,2,0)</f>
        <v>Product14</v>
      </c>
      <c r="H238" t="str">
        <f>VLOOKUP(InputData[[#This Row],[PRODUCT ID]],'Master Data'!A:F,3,0)</f>
        <v>Category02</v>
      </c>
      <c r="I238" t="str">
        <f>VLOOKUP(InputData[[#This Row],[PRODUCT ID]],'Master Data'!A:F,4,0)</f>
        <v>Kg</v>
      </c>
      <c r="J238" s="15">
        <f>VLOOKUP(InputData[[#This Row],[PRODUCT ID]],'Master Data'!A:F,5,0)</f>
        <v>112</v>
      </c>
      <c r="K238" s="15">
        <f>VLOOKUP(InputData[[#This Row],[PRODUCT ID]],'Master Data'!A:F,6,0)</f>
        <v>146.72</v>
      </c>
      <c r="L238" s="15">
        <f>InputData[[#This Row],[BUYING PRIZE]]*InputData[[#This Row],[QUANTITY]]</f>
        <v>112</v>
      </c>
      <c r="M238" s="15">
        <f>InputData[[#This Row],[SELLING PRICE]]*InputData[[#This Row],[QUANTITY]]*(1-InputData[[#This Row],[DISCOUNT %]])</f>
        <v>146.72</v>
      </c>
      <c r="N238" s="11">
        <f>DAY(InputData[[#This Row],[DATE]])</f>
        <v>21</v>
      </c>
      <c r="O238" s="11" t="str">
        <f>TEXT(InputData[[#This Row],[DATE]],"MMMM")</f>
        <v>November</v>
      </c>
      <c r="P238" s="11">
        <f>YEAR(InputData[[#This Row],[DATE]])</f>
        <v>2021</v>
      </c>
    </row>
    <row r="239" spans="1:16" x14ac:dyDescent="0.35">
      <c r="A239" s="3">
        <v>44521</v>
      </c>
      <c r="B239" s="4" t="s">
        <v>18</v>
      </c>
      <c r="C239" s="5">
        <v>1</v>
      </c>
      <c r="D239" s="5" t="s">
        <v>106</v>
      </c>
      <c r="E239" s="5" t="s">
        <v>107</v>
      </c>
      <c r="F239" s="6">
        <v>0</v>
      </c>
      <c r="G239" t="str">
        <f>VLOOKUP(InputData[[#This Row],[PRODUCT ID]],'Master Data'!A:F,2,0)</f>
        <v>Product06</v>
      </c>
      <c r="H239" t="str">
        <f>VLOOKUP(InputData[[#This Row],[PRODUCT ID]],'Master Data'!A:F,3,0)</f>
        <v>Category01</v>
      </c>
      <c r="I239" t="str">
        <f>VLOOKUP(InputData[[#This Row],[PRODUCT ID]],'Master Data'!A:F,4,0)</f>
        <v>Kg</v>
      </c>
      <c r="J239" s="15">
        <f>VLOOKUP(InputData[[#This Row],[PRODUCT ID]],'Master Data'!A:F,5,0)</f>
        <v>75</v>
      </c>
      <c r="K239" s="15">
        <f>VLOOKUP(InputData[[#This Row],[PRODUCT ID]],'Master Data'!A:F,6,0)</f>
        <v>85.5</v>
      </c>
      <c r="L239" s="15">
        <f>InputData[[#This Row],[BUYING PRIZE]]*InputData[[#This Row],[QUANTITY]]</f>
        <v>75</v>
      </c>
      <c r="M239" s="15">
        <f>InputData[[#This Row],[SELLING PRICE]]*InputData[[#This Row],[QUANTITY]]*(1-InputData[[#This Row],[DISCOUNT %]])</f>
        <v>85.5</v>
      </c>
      <c r="N239" s="11">
        <f>DAY(InputData[[#This Row],[DATE]])</f>
        <v>21</v>
      </c>
      <c r="O239" s="11" t="str">
        <f>TEXT(InputData[[#This Row],[DATE]],"MMMM")</f>
        <v>November</v>
      </c>
      <c r="P239" s="11">
        <f>YEAR(InputData[[#This Row],[DATE]])</f>
        <v>2021</v>
      </c>
    </row>
    <row r="240" spans="1:16" x14ac:dyDescent="0.35">
      <c r="A240" s="3">
        <v>44527</v>
      </c>
      <c r="B240" s="4" t="s">
        <v>31</v>
      </c>
      <c r="C240" s="5">
        <v>8</v>
      </c>
      <c r="D240" s="5" t="s">
        <v>106</v>
      </c>
      <c r="E240" s="5" t="s">
        <v>143</v>
      </c>
      <c r="F240" s="6">
        <v>0</v>
      </c>
      <c r="G240" t="str">
        <f>VLOOKUP(InputData[[#This Row],[PRODUCT ID]],'Master Data'!A:F,2,0)</f>
        <v>Product12</v>
      </c>
      <c r="H240" t="str">
        <f>VLOOKUP(InputData[[#This Row],[PRODUCT ID]],'Master Data'!A:F,3,0)</f>
        <v>Category02</v>
      </c>
      <c r="I240" t="str">
        <f>VLOOKUP(InputData[[#This Row],[PRODUCT ID]],'Master Data'!A:F,4,0)</f>
        <v>Kg</v>
      </c>
      <c r="J240" s="15">
        <f>VLOOKUP(InputData[[#This Row],[PRODUCT ID]],'Master Data'!A:F,5,0)</f>
        <v>73</v>
      </c>
      <c r="K240" s="15">
        <f>VLOOKUP(InputData[[#This Row],[PRODUCT ID]],'Master Data'!A:F,6,0)</f>
        <v>94.17</v>
      </c>
      <c r="L240" s="15">
        <f>InputData[[#This Row],[BUYING PRIZE]]*InputData[[#This Row],[QUANTITY]]</f>
        <v>584</v>
      </c>
      <c r="M240" s="15">
        <f>InputData[[#This Row],[SELLING PRICE]]*InputData[[#This Row],[QUANTITY]]*(1-InputData[[#This Row],[DISCOUNT %]])</f>
        <v>753.36</v>
      </c>
      <c r="N240" s="11">
        <f>DAY(InputData[[#This Row],[DATE]])</f>
        <v>27</v>
      </c>
      <c r="O240" s="11" t="str">
        <f>TEXT(InputData[[#This Row],[DATE]],"MMMM")</f>
        <v>November</v>
      </c>
      <c r="P240" s="11">
        <f>YEAR(InputData[[#This Row],[DATE]])</f>
        <v>2021</v>
      </c>
    </row>
    <row r="241" spans="1:16" x14ac:dyDescent="0.35">
      <c r="A241" s="3">
        <v>44528</v>
      </c>
      <c r="B241" s="4" t="s">
        <v>90</v>
      </c>
      <c r="C241" s="5">
        <v>2</v>
      </c>
      <c r="D241" s="5" t="s">
        <v>108</v>
      </c>
      <c r="E241" s="5" t="s">
        <v>107</v>
      </c>
      <c r="F241" s="6">
        <v>0</v>
      </c>
      <c r="G241" t="str">
        <f>VLOOKUP(InputData[[#This Row],[PRODUCT ID]],'Master Data'!A:F,2,0)</f>
        <v>Product40</v>
      </c>
      <c r="H241" t="str">
        <f>VLOOKUP(InputData[[#This Row],[PRODUCT ID]],'Master Data'!A:F,3,0)</f>
        <v>Category05</v>
      </c>
      <c r="I241" t="str">
        <f>VLOOKUP(InputData[[#This Row],[PRODUCT ID]],'Master Data'!A:F,4,0)</f>
        <v>Kg</v>
      </c>
      <c r="J241" s="15">
        <f>VLOOKUP(InputData[[#This Row],[PRODUCT ID]],'Master Data'!A:F,5,0)</f>
        <v>90</v>
      </c>
      <c r="K241" s="15">
        <f>VLOOKUP(InputData[[#This Row],[PRODUCT ID]],'Master Data'!A:F,6,0)</f>
        <v>115.2</v>
      </c>
      <c r="L241" s="15">
        <f>InputData[[#This Row],[BUYING PRIZE]]*InputData[[#This Row],[QUANTITY]]</f>
        <v>180</v>
      </c>
      <c r="M241" s="15">
        <f>InputData[[#This Row],[SELLING PRICE]]*InputData[[#This Row],[QUANTITY]]*(1-InputData[[#This Row],[DISCOUNT %]])</f>
        <v>230.4</v>
      </c>
      <c r="N241" s="11">
        <f>DAY(InputData[[#This Row],[DATE]])</f>
        <v>28</v>
      </c>
      <c r="O241" s="11" t="str">
        <f>TEXT(InputData[[#This Row],[DATE]],"MMMM")</f>
        <v>November</v>
      </c>
      <c r="P241" s="11">
        <f>YEAR(InputData[[#This Row],[DATE]])</f>
        <v>2021</v>
      </c>
    </row>
    <row r="242" spans="1:16" x14ac:dyDescent="0.35">
      <c r="A242" s="3">
        <v>44530</v>
      </c>
      <c r="B242" s="4" t="s">
        <v>88</v>
      </c>
      <c r="C242" s="5">
        <v>15</v>
      </c>
      <c r="D242" s="5" t="s">
        <v>108</v>
      </c>
      <c r="E242" s="5" t="s">
        <v>143</v>
      </c>
      <c r="F242" s="6">
        <v>0</v>
      </c>
      <c r="G242" t="str">
        <f>VLOOKUP(InputData[[#This Row],[PRODUCT ID]],'Master Data'!A:F,2,0)</f>
        <v>Product39</v>
      </c>
      <c r="H242" t="str">
        <f>VLOOKUP(InputData[[#This Row],[PRODUCT ID]],'Master Data'!A:F,3,0)</f>
        <v>Category05</v>
      </c>
      <c r="I242" t="str">
        <f>VLOOKUP(InputData[[#This Row],[PRODUCT ID]],'Master Data'!A:F,4,0)</f>
        <v>No.</v>
      </c>
      <c r="J242" s="15">
        <f>VLOOKUP(InputData[[#This Row],[PRODUCT ID]],'Master Data'!A:F,5,0)</f>
        <v>37</v>
      </c>
      <c r="K242" s="15">
        <f>VLOOKUP(InputData[[#This Row],[PRODUCT ID]],'Master Data'!A:F,6,0)</f>
        <v>42.55</v>
      </c>
      <c r="L242" s="15">
        <f>InputData[[#This Row],[BUYING PRIZE]]*InputData[[#This Row],[QUANTITY]]</f>
        <v>555</v>
      </c>
      <c r="M242" s="15">
        <f>InputData[[#This Row],[SELLING PRICE]]*InputData[[#This Row],[QUANTITY]]*(1-InputData[[#This Row],[DISCOUNT %]])</f>
        <v>638.25</v>
      </c>
      <c r="N242" s="11">
        <f>DAY(InputData[[#This Row],[DATE]])</f>
        <v>30</v>
      </c>
      <c r="O242" s="11" t="str">
        <f>TEXT(InputData[[#This Row],[DATE]],"MMMM")</f>
        <v>November</v>
      </c>
      <c r="P242" s="11">
        <f>YEAR(InputData[[#This Row],[DATE]])</f>
        <v>2021</v>
      </c>
    </row>
    <row r="243" spans="1:16" x14ac:dyDescent="0.35">
      <c r="A243" s="3">
        <v>44532</v>
      </c>
      <c r="B243" s="4" t="s">
        <v>39</v>
      </c>
      <c r="C243" s="5">
        <v>10</v>
      </c>
      <c r="D243" s="5" t="s">
        <v>108</v>
      </c>
      <c r="E243" s="5" t="s">
        <v>107</v>
      </c>
      <c r="F243" s="6">
        <v>0</v>
      </c>
      <c r="G243" t="str">
        <f>VLOOKUP(InputData[[#This Row],[PRODUCT ID]],'Master Data'!A:F,2,0)</f>
        <v>Product16</v>
      </c>
      <c r="H243" t="str">
        <f>VLOOKUP(InputData[[#This Row],[PRODUCT ID]],'Master Data'!A:F,3,0)</f>
        <v>Category02</v>
      </c>
      <c r="I243" t="str">
        <f>VLOOKUP(InputData[[#This Row],[PRODUCT ID]],'Master Data'!A:F,4,0)</f>
        <v>No.</v>
      </c>
      <c r="J243" s="15">
        <f>VLOOKUP(InputData[[#This Row],[PRODUCT ID]],'Master Data'!A:F,5,0)</f>
        <v>13</v>
      </c>
      <c r="K243" s="15">
        <f>VLOOKUP(InputData[[#This Row],[PRODUCT ID]],'Master Data'!A:F,6,0)</f>
        <v>16.64</v>
      </c>
      <c r="L243" s="15">
        <f>InputData[[#This Row],[BUYING PRIZE]]*InputData[[#This Row],[QUANTITY]]</f>
        <v>130</v>
      </c>
      <c r="M243" s="15">
        <f>InputData[[#This Row],[SELLING PRICE]]*InputData[[#This Row],[QUANTITY]]*(1-InputData[[#This Row],[DISCOUNT %]])</f>
        <v>166.4</v>
      </c>
      <c r="N243" s="11">
        <f>DAY(InputData[[#This Row],[DATE]])</f>
        <v>2</v>
      </c>
      <c r="O243" s="11" t="str">
        <f>TEXT(InputData[[#This Row],[DATE]],"MMMM")</f>
        <v>December</v>
      </c>
      <c r="P243" s="11">
        <f>YEAR(InputData[[#This Row],[DATE]])</f>
        <v>2021</v>
      </c>
    </row>
    <row r="244" spans="1:16" x14ac:dyDescent="0.35">
      <c r="A244" s="3">
        <v>44533</v>
      </c>
      <c r="B244" s="4" t="s">
        <v>77</v>
      </c>
      <c r="C244" s="5">
        <v>2</v>
      </c>
      <c r="D244" s="5" t="s">
        <v>106</v>
      </c>
      <c r="E244" s="5" t="s">
        <v>107</v>
      </c>
      <c r="F244" s="6">
        <v>0</v>
      </c>
      <c r="G244" t="str">
        <f>VLOOKUP(InputData[[#This Row],[PRODUCT ID]],'Master Data'!A:F,2,0)</f>
        <v>Product34</v>
      </c>
      <c r="H244" t="str">
        <f>VLOOKUP(InputData[[#This Row],[PRODUCT ID]],'Master Data'!A:F,3,0)</f>
        <v>Category04</v>
      </c>
      <c r="I244" t="str">
        <f>VLOOKUP(InputData[[#This Row],[PRODUCT ID]],'Master Data'!A:F,4,0)</f>
        <v>Lt</v>
      </c>
      <c r="J244" s="15">
        <f>VLOOKUP(InputData[[#This Row],[PRODUCT ID]],'Master Data'!A:F,5,0)</f>
        <v>55</v>
      </c>
      <c r="K244" s="15">
        <f>VLOOKUP(InputData[[#This Row],[PRODUCT ID]],'Master Data'!A:F,6,0)</f>
        <v>58.3</v>
      </c>
      <c r="L244" s="15">
        <f>InputData[[#This Row],[BUYING PRIZE]]*InputData[[#This Row],[QUANTITY]]</f>
        <v>110</v>
      </c>
      <c r="M244" s="15">
        <f>InputData[[#This Row],[SELLING PRICE]]*InputData[[#This Row],[QUANTITY]]*(1-InputData[[#This Row],[DISCOUNT %]])</f>
        <v>116.6</v>
      </c>
      <c r="N244" s="11">
        <f>DAY(InputData[[#This Row],[DATE]])</f>
        <v>3</v>
      </c>
      <c r="O244" s="11" t="str">
        <f>TEXT(InputData[[#This Row],[DATE]],"MMMM")</f>
        <v>December</v>
      </c>
      <c r="P244" s="11">
        <f>YEAR(InputData[[#This Row],[DATE]])</f>
        <v>2021</v>
      </c>
    </row>
    <row r="245" spans="1:16" x14ac:dyDescent="0.35">
      <c r="A245" s="3">
        <v>44533</v>
      </c>
      <c r="B245" s="4" t="s">
        <v>45</v>
      </c>
      <c r="C245" s="5">
        <v>8</v>
      </c>
      <c r="D245" s="5" t="s">
        <v>106</v>
      </c>
      <c r="E245" s="5" t="s">
        <v>143</v>
      </c>
      <c r="F245" s="6">
        <v>0</v>
      </c>
      <c r="G245" t="str">
        <f>VLOOKUP(InputData[[#This Row],[PRODUCT ID]],'Master Data'!A:F,2,0)</f>
        <v>Product19</v>
      </c>
      <c r="H245" t="str">
        <f>VLOOKUP(InputData[[#This Row],[PRODUCT ID]],'Master Data'!A:F,3,0)</f>
        <v>Category02</v>
      </c>
      <c r="I245" t="str">
        <f>VLOOKUP(InputData[[#This Row],[PRODUCT ID]],'Master Data'!A:F,4,0)</f>
        <v>Ft</v>
      </c>
      <c r="J245" s="15">
        <f>VLOOKUP(InputData[[#This Row],[PRODUCT ID]],'Master Data'!A:F,5,0)</f>
        <v>150</v>
      </c>
      <c r="K245" s="15">
        <f>VLOOKUP(InputData[[#This Row],[PRODUCT ID]],'Master Data'!A:F,6,0)</f>
        <v>210</v>
      </c>
      <c r="L245" s="15">
        <f>InputData[[#This Row],[BUYING PRIZE]]*InputData[[#This Row],[QUANTITY]]</f>
        <v>1200</v>
      </c>
      <c r="M245" s="15">
        <f>InputData[[#This Row],[SELLING PRICE]]*InputData[[#This Row],[QUANTITY]]*(1-InputData[[#This Row],[DISCOUNT %]])</f>
        <v>1680</v>
      </c>
      <c r="N245" s="11">
        <f>DAY(InputData[[#This Row],[DATE]])</f>
        <v>3</v>
      </c>
      <c r="O245" s="11" t="str">
        <f>TEXT(InputData[[#This Row],[DATE]],"MMMM")</f>
        <v>December</v>
      </c>
      <c r="P245" s="11">
        <f>YEAR(InputData[[#This Row],[DATE]])</f>
        <v>2021</v>
      </c>
    </row>
    <row r="246" spans="1:16" x14ac:dyDescent="0.35">
      <c r="A246" s="3">
        <v>44535</v>
      </c>
      <c r="B246" s="4" t="s">
        <v>14</v>
      </c>
      <c r="C246" s="5">
        <v>15</v>
      </c>
      <c r="D246" s="5" t="s">
        <v>108</v>
      </c>
      <c r="E246" s="5" t="s">
        <v>107</v>
      </c>
      <c r="F246" s="6">
        <v>0</v>
      </c>
      <c r="G246" t="str">
        <f>VLOOKUP(InputData[[#This Row],[PRODUCT ID]],'Master Data'!A:F,2,0)</f>
        <v>Product04</v>
      </c>
      <c r="H246" t="str">
        <f>VLOOKUP(InputData[[#This Row],[PRODUCT ID]],'Master Data'!A:F,3,0)</f>
        <v>Category01</v>
      </c>
      <c r="I246" t="str">
        <f>VLOOKUP(InputData[[#This Row],[PRODUCT ID]],'Master Data'!A:F,4,0)</f>
        <v>Lt</v>
      </c>
      <c r="J246" s="15">
        <f>VLOOKUP(InputData[[#This Row],[PRODUCT ID]],'Master Data'!A:F,5,0)</f>
        <v>44</v>
      </c>
      <c r="K246" s="15">
        <f>VLOOKUP(InputData[[#This Row],[PRODUCT ID]],'Master Data'!A:F,6,0)</f>
        <v>48.84</v>
      </c>
      <c r="L246" s="15">
        <f>InputData[[#This Row],[BUYING PRIZE]]*InputData[[#This Row],[QUANTITY]]</f>
        <v>660</v>
      </c>
      <c r="M246" s="15">
        <f>InputData[[#This Row],[SELLING PRICE]]*InputData[[#This Row],[QUANTITY]]*(1-InputData[[#This Row],[DISCOUNT %]])</f>
        <v>732.6</v>
      </c>
      <c r="N246" s="11">
        <f>DAY(InputData[[#This Row],[DATE]])</f>
        <v>5</v>
      </c>
      <c r="O246" s="11" t="str">
        <f>TEXT(InputData[[#This Row],[DATE]],"MMMM")</f>
        <v>December</v>
      </c>
      <c r="P246" s="11">
        <f>YEAR(InputData[[#This Row],[DATE]])</f>
        <v>2021</v>
      </c>
    </row>
    <row r="247" spans="1:16" x14ac:dyDescent="0.35">
      <c r="A247" s="3">
        <v>44535</v>
      </c>
      <c r="B247" s="4" t="s">
        <v>26</v>
      </c>
      <c r="C247" s="5">
        <v>1</v>
      </c>
      <c r="D247" s="5" t="s">
        <v>108</v>
      </c>
      <c r="E247" s="5" t="s">
        <v>143</v>
      </c>
      <c r="F247" s="6">
        <v>0</v>
      </c>
      <c r="G247" t="str">
        <f>VLOOKUP(InputData[[#This Row],[PRODUCT ID]],'Master Data'!A:F,2,0)</f>
        <v>Product10</v>
      </c>
      <c r="H247" t="str">
        <f>VLOOKUP(InputData[[#This Row],[PRODUCT ID]],'Master Data'!A:F,3,0)</f>
        <v>Category02</v>
      </c>
      <c r="I247" t="str">
        <f>VLOOKUP(InputData[[#This Row],[PRODUCT ID]],'Master Data'!A:F,4,0)</f>
        <v>Ft</v>
      </c>
      <c r="J247" s="15">
        <f>VLOOKUP(InputData[[#This Row],[PRODUCT ID]],'Master Data'!A:F,5,0)</f>
        <v>148</v>
      </c>
      <c r="K247" s="15">
        <f>VLOOKUP(InputData[[#This Row],[PRODUCT ID]],'Master Data'!A:F,6,0)</f>
        <v>164.28</v>
      </c>
      <c r="L247" s="15">
        <f>InputData[[#This Row],[BUYING PRIZE]]*InputData[[#This Row],[QUANTITY]]</f>
        <v>148</v>
      </c>
      <c r="M247" s="15">
        <f>InputData[[#This Row],[SELLING PRICE]]*InputData[[#This Row],[QUANTITY]]*(1-InputData[[#This Row],[DISCOUNT %]])</f>
        <v>164.28</v>
      </c>
      <c r="N247" s="11">
        <f>DAY(InputData[[#This Row],[DATE]])</f>
        <v>5</v>
      </c>
      <c r="O247" s="11" t="str">
        <f>TEXT(InputData[[#This Row],[DATE]],"MMMM")</f>
        <v>December</v>
      </c>
      <c r="P247" s="11">
        <f>YEAR(InputData[[#This Row],[DATE]])</f>
        <v>2021</v>
      </c>
    </row>
    <row r="248" spans="1:16" x14ac:dyDescent="0.35">
      <c r="A248" s="3">
        <v>44537</v>
      </c>
      <c r="B248" s="4" t="s">
        <v>33</v>
      </c>
      <c r="C248" s="5">
        <v>8</v>
      </c>
      <c r="D248" s="5" t="s">
        <v>108</v>
      </c>
      <c r="E248" s="5" t="s">
        <v>143</v>
      </c>
      <c r="F248" s="6">
        <v>0</v>
      </c>
      <c r="G248" t="str">
        <f>VLOOKUP(InputData[[#This Row],[PRODUCT ID]],'Master Data'!A:F,2,0)</f>
        <v>Product13</v>
      </c>
      <c r="H248" t="str">
        <f>VLOOKUP(InputData[[#This Row],[PRODUCT ID]],'Master Data'!A:F,3,0)</f>
        <v>Category02</v>
      </c>
      <c r="I248" t="str">
        <f>VLOOKUP(InputData[[#This Row],[PRODUCT ID]],'Master Data'!A:F,4,0)</f>
        <v>Kg</v>
      </c>
      <c r="J248" s="15">
        <f>VLOOKUP(InputData[[#This Row],[PRODUCT ID]],'Master Data'!A:F,5,0)</f>
        <v>112</v>
      </c>
      <c r="K248" s="15">
        <f>VLOOKUP(InputData[[#This Row],[PRODUCT ID]],'Master Data'!A:F,6,0)</f>
        <v>122.08</v>
      </c>
      <c r="L248" s="15">
        <f>InputData[[#This Row],[BUYING PRIZE]]*InputData[[#This Row],[QUANTITY]]</f>
        <v>896</v>
      </c>
      <c r="M248" s="15">
        <f>InputData[[#This Row],[SELLING PRICE]]*InputData[[#This Row],[QUANTITY]]*(1-InputData[[#This Row],[DISCOUNT %]])</f>
        <v>976.64</v>
      </c>
      <c r="N248" s="11">
        <f>DAY(InputData[[#This Row],[DATE]])</f>
        <v>7</v>
      </c>
      <c r="O248" s="11" t="str">
        <f>TEXT(InputData[[#This Row],[DATE]],"MMMM")</f>
        <v>December</v>
      </c>
      <c r="P248" s="11">
        <f>YEAR(InputData[[#This Row],[DATE]])</f>
        <v>2021</v>
      </c>
    </row>
    <row r="249" spans="1:16" x14ac:dyDescent="0.35">
      <c r="A249" s="3">
        <v>44538</v>
      </c>
      <c r="B249" s="4" t="s">
        <v>98</v>
      </c>
      <c r="C249" s="5">
        <v>14</v>
      </c>
      <c r="D249" s="5" t="s">
        <v>108</v>
      </c>
      <c r="E249" s="5" t="s">
        <v>143</v>
      </c>
      <c r="F249" s="6">
        <v>0</v>
      </c>
      <c r="G249" t="str">
        <f>VLOOKUP(InputData[[#This Row],[PRODUCT ID]],'Master Data'!A:F,2,0)</f>
        <v>Product44</v>
      </c>
      <c r="H249" t="str">
        <f>VLOOKUP(InputData[[#This Row],[PRODUCT ID]],'Master Data'!A:F,3,0)</f>
        <v>Category05</v>
      </c>
      <c r="I249" t="str">
        <f>VLOOKUP(InputData[[#This Row],[PRODUCT ID]],'Master Data'!A:F,4,0)</f>
        <v>Kg</v>
      </c>
      <c r="J249" s="15">
        <f>VLOOKUP(InputData[[#This Row],[PRODUCT ID]],'Master Data'!A:F,5,0)</f>
        <v>76</v>
      </c>
      <c r="K249" s="15">
        <f>VLOOKUP(InputData[[#This Row],[PRODUCT ID]],'Master Data'!A:F,6,0)</f>
        <v>82.08</v>
      </c>
      <c r="L249" s="15">
        <f>InputData[[#This Row],[BUYING PRIZE]]*InputData[[#This Row],[QUANTITY]]</f>
        <v>1064</v>
      </c>
      <c r="M249" s="15">
        <f>InputData[[#This Row],[SELLING PRICE]]*InputData[[#This Row],[QUANTITY]]*(1-InputData[[#This Row],[DISCOUNT %]])</f>
        <v>1149.1199999999999</v>
      </c>
      <c r="N249" s="11">
        <f>DAY(InputData[[#This Row],[DATE]])</f>
        <v>8</v>
      </c>
      <c r="O249" s="11" t="str">
        <f>TEXT(InputData[[#This Row],[DATE]],"MMMM")</f>
        <v>December</v>
      </c>
      <c r="P249" s="11">
        <f>YEAR(InputData[[#This Row],[DATE]])</f>
        <v>2021</v>
      </c>
    </row>
    <row r="250" spans="1:16" x14ac:dyDescent="0.35">
      <c r="A250" s="3">
        <v>44544</v>
      </c>
      <c r="B250" s="4" t="s">
        <v>94</v>
      </c>
      <c r="C250" s="5">
        <v>4</v>
      </c>
      <c r="D250" s="5" t="s">
        <v>108</v>
      </c>
      <c r="E250" s="5" t="s">
        <v>143</v>
      </c>
      <c r="F250" s="6">
        <v>0</v>
      </c>
      <c r="G250" t="str">
        <f>VLOOKUP(InputData[[#This Row],[PRODUCT ID]],'Master Data'!A:F,2,0)</f>
        <v>Product42</v>
      </c>
      <c r="H250" t="str">
        <f>VLOOKUP(InputData[[#This Row],[PRODUCT ID]],'Master Data'!A:F,3,0)</f>
        <v>Category05</v>
      </c>
      <c r="I250" t="str">
        <f>VLOOKUP(InputData[[#This Row],[PRODUCT ID]],'Master Data'!A:F,4,0)</f>
        <v>Ft</v>
      </c>
      <c r="J250" s="15">
        <f>VLOOKUP(InputData[[#This Row],[PRODUCT ID]],'Master Data'!A:F,5,0)</f>
        <v>120</v>
      </c>
      <c r="K250" s="15">
        <f>VLOOKUP(InputData[[#This Row],[PRODUCT ID]],'Master Data'!A:F,6,0)</f>
        <v>162</v>
      </c>
      <c r="L250" s="15">
        <f>InputData[[#This Row],[BUYING PRIZE]]*InputData[[#This Row],[QUANTITY]]</f>
        <v>480</v>
      </c>
      <c r="M250" s="15">
        <f>InputData[[#This Row],[SELLING PRICE]]*InputData[[#This Row],[QUANTITY]]*(1-InputData[[#This Row],[DISCOUNT %]])</f>
        <v>648</v>
      </c>
      <c r="N250" s="11">
        <f>DAY(InputData[[#This Row],[DATE]])</f>
        <v>14</v>
      </c>
      <c r="O250" s="11" t="str">
        <f>TEXT(InputData[[#This Row],[DATE]],"MMMM")</f>
        <v>December</v>
      </c>
      <c r="P250" s="11">
        <f>YEAR(InputData[[#This Row],[DATE]])</f>
        <v>2021</v>
      </c>
    </row>
    <row r="251" spans="1:16" x14ac:dyDescent="0.35">
      <c r="A251" s="3">
        <v>44548</v>
      </c>
      <c r="B251" s="4" t="s">
        <v>12</v>
      </c>
      <c r="C251" s="5">
        <v>2</v>
      </c>
      <c r="D251" s="5" t="s">
        <v>108</v>
      </c>
      <c r="E251" s="5" t="s">
        <v>107</v>
      </c>
      <c r="F251" s="6">
        <v>0</v>
      </c>
      <c r="G251" t="str">
        <f>VLOOKUP(InputData[[#This Row],[PRODUCT ID]],'Master Data'!A:F,2,0)</f>
        <v>Product03</v>
      </c>
      <c r="H251" t="str">
        <f>VLOOKUP(InputData[[#This Row],[PRODUCT ID]],'Master Data'!A:F,3,0)</f>
        <v>Category01</v>
      </c>
      <c r="I251" t="str">
        <f>VLOOKUP(InputData[[#This Row],[PRODUCT ID]],'Master Data'!A:F,4,0)</f>
        <v>Kg</v>
      </c>
      <c r="J251" s="15">
        <f>VLOOKUP(InputData[[#This Row],[PRODUCT ID]],'Master Data'!A:F,5,0)</f>
        <v>71</v>
      </c>
      <c r="K251" s="15">
        <f>VLOOKUP(InputData[[#This Row],[PRODUCT ID]],'Master Data'!A:F,6,0)</f>
        <v>80.94</v>
      </c>
      <c r="L251" s="15">
        <f>InputData[[#This Row],[BUYING PRIZE]]*InputData[[#This Row],[QUANTITY]]</f>
        <v>142</v>
      </c>
      <c r="M251" s="15">
        <f>InputData[[#This Row],[SELLING PRICE]]*InputData[[#This Row],[QUANTITY]]*(1-InputData[[#This Row],[DISCOUNT %]])</f>
        <v>161.88</v>
      </c>
      <c r="N251" s="11">
        <f>DAY(InputData[[#This Row],[DATE]])</f>
        <v>18</v>
      </c>
      <c r="O251" s="11" t="str">
        <f>TEXT(InputData[[#This Row],[DATE]],"MMMM")</f>
        <v>December</v>
      </c>
      <c r="P251" s="11">
        <f>YEAR(InputData[[#This Row],[DATE]])</f>
        <v>2021</v>
      </c>
    </row>
    <row r="252" spans="1:16" x14ac:dyDescent="0.35">
      <c r="A252" s="3">
        <v>44548</v>
      </c>
      <c r="B252" s="4" t="s">
        <v>52</v>
      </c>
      <c r="C252" s="5">
        <v>8</v>
      </c>
      <c r="D252" s="5" t="s">
        <v>106</v>
      </c>
      <c r="E252" s="5" t="s">
        <v>107</v>
      </c>
      <c r="F252" s="6">
        <v>0</v>
      </c>
      <c r="G252" t="str">
        <f>VLOOKUP(InputData[[#This Row],[PRODUCT ID]],'Master Data'!A:F,2,0)</f>
        <v>Product22</v>
      </c>
      <c r="H252" t="str">
        <f>VLOOKUP(InputData[[#This Row],[PRODUCT ID]],'Master Data'!A:F,3,0)</f>
        <v>Category03</v>
      </c>
      <c r="I252" t="str">
        <f>VLOOKUP(InputData[[#This Row],[PRODUCT ID]],'Master Data'!A:F,4,0)</f>
        <v>Ft</v>
      </c>
      <c r="J252" s="15">
        <f>VLOOKUP(InputData[[#This Row],[PRODUCT ID]],'Master Data'!A:F,5,0)</f>
        <v>121</v>
      </c>
      <c r="K252" s="15">
        <f>VLOOKUP(InputData[[#This Row],[PRODUCT ID]],'Master Data'!A:F,6,0)</f>
        <v>141.57</v>
      </c>
      <c r="L252" s="15">
        <f>InputData[[#This Row],[BUYING PRIZE]]*InputData[[#This Row],[QUANTITY]]</f>
        <v>968</v>
      </c>
      <c r="M252" s="15">
        <f>InputData[[#This Row],[SELLING PRICE]]*InputData[[#This Row],[QUANTITY]]*(1-InputData[[#This Row],[DISCOUNT %]])</f>
        <v>1132.56</v>
      </c>
      <c r="N252" s="11">
        <f>DAY(InputData[[#This Row],[DATE]])</f>
        <v>18</v>
      </c>
      <c r="O252" s="11" t="str">
        <f>TEXT(InputData[[#This Row],[DATE]],"MMMM")</f>
        <v>December</v>
      </c>
      <c r="P252" s="11">
        <f>YEAR(InputData[[#This Row],[DATE]])</f>
        <v>2021</v>
      </c>
    </row>
    <row r="253" spans="1:16" x14ac:dyDescent="0.35">
      <c r="A253" s="3">
        <v>44549</v>
      </c>
      <c r="B253" s="4" t="s">
        <v>54</v>
      </c>
      <c r="C253" s="5">
        <v>12</v>
      </c>
      <c r="D253" s="5" t="s">
        <v>108</v>
      </c>
      <c r="E253" s="5" t="s">
        <v>143</v>
      </c>
      <c r="F253" s="6">
        <v>0</v>
      </c>
      <c r="G253" t="str">
        <f>VLOOKUP(InputData[[#This Row],[PRODUCT ID]],'Master Data'!A:F,2,0)</f>
        <v>Product23</v>
      </c>
      <c r="H253" t="str">
        <f>VLOOKUP(InputData[[#This Row],[PRODUCT ID]],'Master Data'!A:F,3,0)</f>
        <v>Category03</v>
      </c>
      <c r="I253" t="str">
        <f>VLOOKUP(InputData[[#This Row],[PRODUCT ID]],'Master Data'!A:F,4,0)</f>
        <v>Ft</v>
      </c>
      <c r="J253" s="15">
        <f>VLOOKUP(InputData[[#This Row],[PRODUCT ID]],'Master Data'!A:F,5,0)</f>
        <v>141</v>
      </c>
      <c r="K253" s="15">
        <f>VLOOKUP(InputData[[#This Row],[PRODUCT ID]],'Master Data'!A:F,6,0)</f>
        <v>149.46</v>
      </c>
      <c r="L253" s="15">
        <f>InputData[[#This Row],[BUYING PRIZE]]*InputData[[#This Row],[QUANTITY]]</f>
        <v>1692</v>
      </c>
      <c r="M253" s="15">
        <f>InputData[[#This Row],[SELLING PRICE]]*InputData[[#This Row],[QUANTITY]]*(1-InputData[[#This Row],[DISCOUNT %]])</f>
        <v>1793.52</v>
      </c>
      <c r="N253" s="11">
        <f>DAY(InputData[[#This Row],[DATE]])</f>
        <v>19</v>
      </c>
      <c r="O253" s="11" t="str">
        <f>TEXT(InputData[[#This Row],[DATE]],"MMMM")</f>
        <v>December</v>
      </c>
      <c r="P253" s="11">
        <f>YEAR(InputData[[#This Row],[DATE]])</f>
        <v>2021</v>
      </c>
    </row>
    <row r="254" spans="1:16" x14ac:dyDescent="0.35">
      <c r="A254" s="3">
        <v>44549</v>
      </c>
      <c r="B254" s="4" t="s">
        <v>67</v>
      </c>
      <c r="C254" s="5">
        <v>3</v>
      </c>
      <c r="D254" s="5" t="s">
        <v>105</v>
      </c>
      <c r="E254" s="5" t="s">
        <v>143</v>
      </c>
      <c r="F254" s="6">
        <v>0</v>
      </c>
      <c r="G254" t="str">
        <f>VLOOKUP(InputData[[#This Row],[PRODUCT ID]],'Master Data'!A:F,2,0)</f>
        <v>Product29</v>
      </c>
      <c r="H254" t="str">
        <f>VLOOKUP(InputData[[#This Row],[PRODUCT ID]],'Master Data'!A:F,3,0)</f>
        <v>Category04</v>
      </c>
      <c r="I254" t="str">
        <f>VLOOKUP(InputData[[#This Row],[PRODUCT ID]],'Master Data'!A:F,4,0)</f>
        <v>Lt</v>
      </c>
      <c r="J254" s="15">
        <f>VLOOKUP(InputData[[#This Row],[PRODUCT ID]],'Master Data'!A:F,5,0)</f>
        <v>47</v>
      </c>
      <c r="K254" s="15">
        <f>VLOOKUP(InputData[[#This Row],[PRODUCT ID]],'Master Data'!A:F,6,0)</f>
        <v>53.11</v>
      </c>
      <c r="L254" s="15">
        <f>InputData[[#This Row],[BUYING PRIZE]]*InputData[[#This Row],[QUANTITY]]</f>
        <v>141</v>
      </c>
      <c r="M254" s="15">
        <f>InputData[[#This Row],[SELLING PRICE]]*InputData[[#This Row],[QUANTITY]]*(1-InputData[[#This Row],[DISCOUNT %]])</f>
        <v>159.32999999999998</v>
      </c>
      <c r="N254" s="11">
        <f>DAY(InputData[[#This Row],[DATE]])</f>
        <v>19</v>
      </c>
      <c r="O254" s="11" t="str">
        <f>TEXT(InputData[[#This Row],[DATE]],"MMMM")</f>
        <v>December</v>
      </c>
      <c r="P254" s="11">
        <f>YEAR(InputData[[#This Row],[DATE]])</f>
        <v>2021</v>
      </c>
    </row>
    <row r="255" spans="1:16" x14ac:dyDescent="0.35">
      <c r="A255" s="3">
        <v>44549</v>
      </c>
      <c r="B255" s="4" t="s">
        <v>29</v>
      </c>
      <c r="C255" s="5">
        <v>10</v>
      </c>
      <c r="D255" s="5" t="s">
        <v>106</v>
      </c>
      <c r="E255" s="5" t="s">
        <v>143</v>
      </c>
      <c r="F255" s="6">
        <v>0</v>
      </c>
      <c r="G255" t="str">
        <f>VLOOKUP(InputData[[#This Row],[PRODUCT ID]],'Master Data'!A:F,2,0)</f>
        <v>Product11</v>
      </c>
      <c r="H255" t="str">
        <f>VLOOKUP(InputData[[#This Row],[PRODUCT ID]],'Master Data'!A:F,3,0)</f>
        <v>Category02</v>
      </c>
      <c r="I255" t="str">
        <f>VLOOKUP(InputData[[#This Row],[PRODUCT ID]],'Master Data'!A:F,4,0)</f>
        <v>Lt</v>
      </c>
      <c r="J255" s="15">
        <f>VLOOKUP(InputData[[#This Row],[PRODUCT ID]],'Master Data'!A:F,5,0)</f>
        <v>44</v>
      </c>
      <c r="K255" s="15">
        <f>VLOOKUP(InputData[[#This Row],[PRODUCT ID]],'Master Data'!A:F,6,0)</f>
        <v>48.4</v>
      </c>
      <c r="L255" s="15">
        <f>InputData[[#This Row],[BUYING PRIZE]]*InputData[[#This Row],[QUANTITY]]</f>
        <v>440</v>
      </c>
      <c r="M255" s="15">
        <f>InputData[[#This Row],[SELLING PRICE]]*InputData[[#This Row],[QUANTITY]]*(1-InputData[[#This Row],[DISCOUNT %]])</f>
        <v>484</v>
      </c>
      <c r="N255" s="11">
        <f>DAY(InputData[[#This Row],[DATE]])</f>
        <v>19</v>
      </c>
      <c r="O255" s="11" t="str">
        <f>TEXT(InputData[[#This Row],[DATE]],"MMMM")</f>
        <v>December</v>
      </c>
      <c r="P255" s="11">
        <f>YEAR(InputData[[#This Row],[DATE]])</f>
        <v>2021</v>
      </c>
    </row>
    <row r="256" spans="1:16" x14ac:dyDescent="0.35">
      <c r="A256" s="3">
        <v>44550</v>
      </c>
      <c r="B256" s="4" t="s">
        <v>31</v>
      </c>
      <c r="C256" s="5">
        <v>14</v>
      </c>
      <c r="D256" s="5" t="s">
        <v>108</v>
      </c>
      <c r="E256" s="5" t="s">
        <v>143</v>
      </c>
      <c r="F256" s="6">
        <v>0</v>
      </c>
      <c r="G256" t="str">
        <f>VLOOKUP(InputData[[#This Row],[PRODUCT ID]],'Master Data'!A:F,2,0)</f>
        <v>Product12</v>
      </c>
      <c r="H256" t="str">
        <f>VLOOKUP(InputData[[#This Row],[PRODUCT ID]],'Master Data'!A:F,3,0)</f>
        <v>Category02</v>
      </c>
      <c r="I256" t="str">
        <f>VLOOKUP(InputData[[#This Row],[PRODUCT ID]],'Master Data'!A:F,4,0)</f>
        <v>Kg</v>
      </c>
      <c r="J256" s="15">
        <f>VLOOKUP(InputData[[#This Row],[PRODUCT ID]],'Master Data'!A:F,5,0)</f>
        <v>73</v>
      </c>
      <c r="K256" s="15">
        <f>VLOOKUP(InputData[[#This Row],[PRODUCT ID]],'Master Data'!A:F,6,0)</f>
        <v>94.17</v>
      </c>
      <c r="L256" s="15">
        <f>InputData[[#This Row],[BUYING PRIZE]]*InputData[[#This Row],[QUANTITY]]</f>
        <v>1022</v>
      </c>
      <c r="M256" s="15">
        <f>InputData[[#This Row],[SELLING PRICE]]*InputData[[#This Row],[QUANTITY]]*(1-InputData[[#This Row],[DISCOUNT %]])</f>
        <v>1318.38</v>
      </c>
      <c r="N256" s="11">
        <f>DAY(InputData[[#This Row],[DATE]])</f>
        <v>20</v>
      </c>
      <c r="O256" s="11" t="str">
        <f>TEXT(InputData[[#This Row],[DATE]],"MMMM")</f>
        <v>December</v>
      </c>
      <c r="P256" s="11">
        <f>YEAR(InputData[[#This Row],[DATE]])</f>
        <v>2021</v>
      </c>
    </row>
    <row r="257" spans="1:16" x14ac:dyDescent="0.35">
      <c r="A257" s="3">
        <v>44551</v>
      </c>
      <c r="B257" s="4" t="s">
        <v>60</v>
      </c>
      <c r="C257" s="5">
        <v>10</v>
      </c>
      <c r="D257" s="5" t="s">
        <v>106</v>
      </c>
      <c r="E257" s="5" t="s">
        <v>107</v>
      </c>
      <c r="F257" s="6">
        <v>0</v>
      </c>
      <c r="G257" t="str">
        <f>VLOOKUP(InputData[[#This Row],[PRODUCT ID]],'Master Data'!A:F,2,0)</f>
        <v>Product26</v>
      </c>
      <c r="H257" t="str">
        <f>VLOOKUP(InputData[[#This Row],[PRODUCT ID]],'Master Data'!A:F,3,0)</f>
        <v>Category04</v>
      </c>
      <c r="I257" t="str">
        <f>VLOOKUP(InputData[[#This Row],[PRODUCT ID]],'Master Data'!A:F,4,0)</f>
        <v>No.</v>
      </c>
      <c r="J257" s="15">
        <f>VLOOKUP(InputData[[#This Row],[PRODUCT ID]],'Master Data'!A:F,5,0)</f>
        <v>18</v>
      </c>
      <c r="K257" s="15">
        <f>VLOOKUP(InputData[[#This Row],[PRODUCT ID]],'Master Data'!A:F,6,0)</f>
        <v>24.66</v>
      </c>
      <c r="L257" s="15">
        <f>InputData[[#This Row],[BUYING PRIZE]]*InputData[[#This Row],[QUANTITY]]</f>
        <v>180</v>
      </c>
      <c r="M257" s="15">
        <f>InputData[[#This Row],[SELLING PRICE]]*InputData[[#This Row],[QUANTITY]]*(1-InputData[[#This Row],[DISCOUNT %]])</f>
        <v>246.6</v>
      </c>
      <c r="N257" s="11">
        <f>DAY(InputData[[#This Row],[DATE]])</f>
        <v>21</v>
      </c>
      <c r="O257" s="11" t="str">
        <f>TEXT(InputData[[#This Row],[DATE]],"MMMM")</f>
        <v>December</v>
      </c>
      <c r="P257" s="11">
        <f>YEAR(InputData[[#This Row],[DATE]])</f>
        <v>2021</v>
      </c>
    </row>
    <row r="258" spans="1:16" x14ac:dyDescent="0.35">
      <c r="A258" s="3">
        <v>44554</v>
      </c>
      <c r="B258" s="4" t="s">
        <v>94</v>
      </c>
      <c r="C258" s="5">
        <v>8</v>
      </c>
      <c r="D258" s="5" t="s">
        <v>105</v>
      </c>
      <c r="E258" s="5" t="s">
        <v>107</v>
      </c>
      <c r="F258" s="6">
        <v>0</v>
      </c>
      <c r="G258" t="str">
        <f>VLOOKUP(InputData[[#This Row],[PRODUCT ID]],'Master Data'!A:F,2,0)</f>
        <v>Product42</v>
      </c>
      <c r="H258" t="str">
        <f>VLOOKUP(InputData[[#This Row],[PRODUCT ID]],'Master Data'!A:F,3,0)</f>
        <v>Category05</v>
      </c>
      <c r="I258" t="str">
        <f>VLOOKUP(InputData[[#This Row],[PRODUCT ID]],'Master Data'!A:F,4,0)</f>
        <v>Ft</v>
      </c>
      <c r="J258" s="15">
        <f>VLOOKUP(InputData[[#This Row],[PRODUCT ID]],'Master Data'!A:F,5,0)</f>
        <v>120</v>
      </c>
      <c r="K258" s="15">
        <f>VLOOKUP(InputData[[#This Row],[PRODUCT ID]],'Master Data'!A:F,6,0)</f>
        <v>162</v>
      </c>
      <c r="L258" s="15">
        <f>InputData[[#This Row],[BUYING PRIZE]]*InputData[[#This Row],[QUANTITY]]</f>
        <v>960</v>
      </c>
      <c r="M258" s="15">
        <f>InputData[[#This Row],[SELLING PRICE]]*InputData[[#This Row],[QUANTITY]]*(1-InputData[[#This Row],[DISCOUNT %]])</f>
        <v>1296</v>
      </c>
      <c r="N258" s="11">
        <f>DAY(InputData[[#This Row],[DATE]])</f>
        <v>24</v>
      </c>
      <c r="O258" s="11" t="str">
        <f>TEXT(InputData[[#This Row],[DATE]],"MMMM")</f>
        <v>December</v>
      </c>
      <c r="P258" s="11">
        <f>YEAR(InputData[[#This Row],[DATE]])</f>
        <v>2021</v>
      </c>
    </row>
    <row r="259" spans="1:16" x14ac:dyDescent="0.35">
      <c r="A259" s="3">
        <v>44554</v>
      </c>
      <c r="B259" s="4" t="s">
        <v>81</v>
      </c>
      <c r="C259" s="5">
        <v>8</v>
      </c>
      <c r="D259" s="5" t="s">
        <v>105</v>
      </c>
      <c r="E259" s="5" t="s">
        <v>143</v>
      </c>
      <c r="F259" s="6">
        <v>0</v>
      </c>
      <c r="G259" t="str">
        <f>VLOOKUP(InputData[[#This Row],[PRODUCT ID]],'Master Data'!A:F,2,0)</f>
        <v>Product36</v>
      </c>
      <c r="H259" t="str">
        <f>VLOOKUP(InputData[[#This Row],[PRODUCT ID]],'Master Data'!A:F,3,0)</f>
        <v>Category04</v>
      </c>
      <c r="I259" t="str">
        <f>VLOOKUP(InputData[[#This Row],[PRODUCT ID]],'Master Data'!A:F,4,0)</f>
        <v>Kg</v>
      </c>
      <c r="J259" s="15">
        <f>VLOOKUP(InputData[[#This Row],[PRODUCT ID]],'Master Data'!A:F,5,0)</f>
        <v>90</v>
      </c>
      <c r="K259" s="15">
        <f>VLOOKUP(InputData[[#This Row],[PRODUCT ID]],'Master Data'!A:F,6,0)</f>
        <v>96.3</v>
      </c>
      <c r="L259" s="15">
        <f>InputData[[#This Row],[BUYING PRIZE]]*InputData[[#This Row],[QUANTITY]]</f>
        <v>720</v>
      </c>
      <c r="M259" s="15">
        <f>InputData[[#This Row],[SELLING PRICE]]*InputData[[#This Row],[QUANTITY]]*(1-InputData[[#This Row],[DISCOUNT %]])</f>
        <v>770.4</v>
      </c>
      <c r="N259" s="11">
        <f>DAY(InputData[[#This Row],[DATE]])</f>
        <v>24</v>
      </c>
      <c r="O259" s="11" t="str">
        <f>TEXT(InputData[[#This Row],[DATE]],"MMMM")</f>
        <v>December</v>
      </c>
      <c r="P259" s="11">
        <f>YEAR(InputData[[#This Row],[DATE]])</f>
        <v>2021</v>
      </c>
    </row>
    <row r="260" spans="1:16" x14ac:dyDescent="0.35">
      <c r="A260" s="3">
        <v>44556</v>
      </c>
      <c r="B260" s="4" t="s">
        <v>92</v>
      </c>
      <c r="C260" s="5">
        <v>14</v>
      </c>
      <c r="D260" s="5" t="s">
        <v>106</v>
      </c>
      <c r="E260" s="5" t="s">
        <v>107</v>
      </c>
      <c r="F260" s="6">
        <v>0</v>
      </c>
      <c r="G260" t="str">
        <f>VLOOKUP(InputData[[#This Row],[PRODUCT ID]],'Master Data'!A:F,2,0)</f>
        <v>Product41</v>
      </c>
      <c r="H260" t="str">
        <f>VLOOKUP(InputData[[#This Row],[PRODUCT ID]],'Master Data'!A:F,3,0)</f>
        <v>Category05</v>
      </c>
      <c r="I260" t="str">
        <f>VLOOKUP(InputData[[#This Row],[PRODUCT ID]],'Master Data'!A:F,4,0)</f>
        <v>Ft</v>
      </c>
      <c r="J260" s="15">
        <f>VLOOKUP(InputData[[#This Row],[PRODUCT ID]],'Master Data'!A:F,5,0)</f>
        <v>138</v>
      </c>
      <c r="K260" s="15">
        <f>VLOOKUP(InputData[[#This Row],[PRODUCT ID]],'Master Data'!A:F,6,0)</f>
        <v>173.88</v>
      </c>
      <c r="L260" s="15">
        <f>InputData[[#This Row],[BUYING PRIZE]]*InputData[[#This Row],[QUANTITY]]</f>
        <v>1932</v>
      </c>
      <c r="M260" s="15">
        <f>InputData[[#This Row],[SELLING PRICE]]*InputData[[#This Row],[QUANTITY]]*(1-InputData[[#This Row],[DISCOUNT %]])</f>
        <v>2434.3199999999997</v>
      </c>
      <c r="N260" s="11">
        <f>DAY(InputData[[#This Row],[DATE]])</f>
        <v>26</v>
      </c>
      <c r="O260" s="11" t="str">
        <f>TEXT(InputData[[#This Row],[DATE]],"MMMM")</f>
        <v>December</v>
      </c>
      <c r="P260" s="11">
        <f>YEAR(InputData[[#This Row],[DATE]])</f>
        <v>2021</v>
      </c>
    </row>
    <row r="261" spans="1:16" x14ac:dyDescent="0.35">
      <c r="A261" s="3">
        <v>44557</v>
      </c>
      <c r="B261" s="4" t="s">
        <v>67</v>
      </c>
      <c r="C261" s="5">
        <v>14</v>
      </c>
      <c r="D261" s="5" t="s">
        <v>108</v>
      </c>
      <c r="E261" s="5" t="s">
        <v>107</v>
      </c>
      <c r="F261" s="6">
        <v>0</v>
      </c>
      <c r="G261" t="str">
        <f>VLOOKUP(InputData[[#This Row],[PRODUCT ID]],'Master Data'!A:F,2,0)</f>
        <v>Product29</v>
      </c>
      <c r="H261" t="str">
        <f>VLOOKUP(InputData[[#This Row],[PRODUCT ID]],'Master Data'!A:F,3,0)</f>
        <v>Category04</v>
      </c>
      <c r="I261" t="str">
        <f>VLOOKUP(InputData[[#This Row],[PRODUCT ID]],'Master Data'!A:F,4,0)</f>
        <v>Lt</v>
      </c>
      <c r="J261" s="15">
        <f>VLOOKUP(InputData[[#This Row],[PRODUCT ID]],'Master Data'!A:F,5,0)</f>
        <v>47</v>
      </c>
      <c r="K261" s="15">
        <f>VLOOKUP(InputData[[#This Row],[PRODUCT ID]],'Master Data'!A:F,6,0)</f>
        <v>53.11</v>
      </c>
      <c r="L261" s="15">
        <f>InputData[[#This Row],[BUYING PRIZE]]*InputData[[#This Row],[QUANTITY]]</f>
        <v>658</v>
      </c>
      <c r="M261" s="15">
        <f>InputData[[#This Row],[SELLING PRICE]]*InputData[[#This Row],[QUANTITY]]*(1-InputData[[#This Row],[DISCOUNT %]])</f>
        <v>743.54</v>
      </c>
      <c r="N261" s="11">
        <f>DAY(InputData[[#This Row],[DATE]])</f>
        <v>27</v>
      </c>
      <c r="O261" s="11" t="str">
        <f>TEXT(InputData[[#This Row],[DATE]],"MMMM")</f>
        <v>December</v>
      </c>
      <c r="P261" s="11">
        <f>YEAR(InputData[[#This Row],[DATE]])</f>
        <v>2021</v>
      </c>
    </row>
    <row r="262" spans="1:16" x14ac:dyDescent="0.35">
      <c r="A262" s="3">
        <v>44558</v>
      </c>
      <c r="B262" s="4" t="s">
        <v>67</v>
      </c>
      <c r="C262" s="5">
        <v>6</v>
      </c>
      <c r="D262" s="5" t="s">
        <v>108</v>
      </c>
      <c r="E262" s="5" t="s">
        <v>107</v>
      </c>
      <c r="F262" s="6">
        <v>0</v>
      </c>
      <c r="G262" t="str">
        <f>VLOOKUP(InputData[[#This Row],[PRODUCT ID]],'Master Data'!A:F,2,0)</f>
        <v>Product29</v>
      </c>
      <c r="H262" t="str">
        <f>VLOOKUP(InputData[[#This Row],[PRODUCT ID]],'Master Data'!A:F,3,0)</f>
        <v>Category04</v>
      </c>
      <c r="I262" t="str">
        <f>VLOOKUP(InputData[[#This Row],[PRODUCT ID]],'Master Data'!A:F,4,0)</f>
        <v>Lt</v>
      </c>
      <c r="J262" s="15">
        <f>VLOOKUP(InputData[[#This Row],[PRODUCT ID]],'Master Data'!A:F,5,0)</f>
        <v>47</v>
      </c>
      <c r="K262" s="15">
        <f>VLOOKUP(InputData[[#This Row],[PRODUCT ID]],'Master Data'!A:F,6,0)</f>
        <v>53.11</v>
      </c>
      <c r="L262" s="15">
        <f>InputData[[#This Row],[BUYING PRIZE]]*InputData[[#This Row],[QUANTITY]]</f>
        <v>282</v>
      </c>
      <c r="M262" s="15">
        <f>InputData[[#This Row],[SELLING PRICE]]*InputData[[#This Row],[QUANTITY]]*(1-InputData[[#This Row],[DISCOUNT %]])</f>
        <v>318.65999999999997</v>
      </c>
      <c r="N262" s="11">
        <f>DAY(InputData[[#This Row],[DATE]])</f>
        <v>28</v>
      </c>
      <c r="O262" s="11" t="str">
        <f>TEXT(InputData[[#This Row],[DATE]],"MMMM")</f>
        <v>December</v>
      </c>
      <c r="P262" s="11">
        <f>YEAR(InputData[[#This Row],[DATE]])</f>
        <v>2021</v>
      </c>
    </row>
    <row r="263" spans="1:16" x14ac:dyDescent="0.35">
      <c r="A263" s="3">
        <v>44560</v>
      </c>
      <c r="B263" s="4" t="s">
        <v>26</v>
      </c>
      <c r="C263" s="5">
        <v>13</v>
      </c>
      <c r="D263" s="5" t="s">
        <v>106</v>
      </c>
      <c r="E263" s="5" t="s">
        <v>143</v>
      </c>
      <c r="F263" s="6">
        <v>0</v>
      </c>
      <c r="G263" t="str">
        <f>VLOOKUP(InputData[[#This Row],[PRODUCT ID]],'Master Data'!A:F,2,0)</f>
        <v>Product10</v>
      </c>
      <c r="H263" t="str">
        <f>VLOOKUP(InputData[[#This Row],[PRODUCT ID]],'Master Data'!A:F,3,0)</f>
        <v>Category02</v>
      </c>
      <c r="I263" t="str">
        <f>VLOOKUP(InputData[[#This Row],[PRODUCT ID]],'Master Data'!A:F,4,0)</f>
        <v>Ft</v>
      </c>
      <c r="J263" s="15">
        <f>VLOOKUP(InputData[[#This Row],[PRODUCT ID]],'Master Data'!A:F,5,0)</f>
        <v>148</v>
      </c>
      <c r="K263" s="15">
        <f>VLOOKUP(InputData[[#This Row],[PRODUCT ID]],'Master Data'!A:F,6,0)</f>
        <v>164.28</v>
      </c>
      <c r="L263" s="15">
        <f>InputData[[#This Row],[BUYING PRIZE]]*InputData[[#This Row],[QUANTITY]]</f>
        <v>1924</v>
      </c>
      <c r="M263" s="15">
        <f>InputData[[#This Row],[SELLING PRICE]]*InputData[[#This Row],[QUANTITY]]*(1-InputData[[#This Row],[DISCOUNT %]])</f>
        <v>2135.64</v>
      </c>
      <c r="N263" s="11">
        <f>DAY(InputData[[#This Row],[DATE]])</f>
        <v>30</v>
      </c>
      <c r="O263" s="11" t="str">
        <f>TEXT(InputData[[#This Row],[DATE]],"MMMM")</f>
        <v>December</v>
      </c>
      <c r="P263" s="11">
        <f>YEAR(InputData[[#This Row],[DATE]])</f>
        <v>2021</v>
      </c>
    </row>
    <row r="264" spans="1:16" x14ac:dyDescent="0.35">
      <c r="A264" s="3">
        <v>44562</v>
      </c>
      <c r="B264" s="4" t="s">
        <v>52</v>
      </c>
      <c r="C264" s="5">
        <v>1</v>
      </c>
      <c r="D264" s="5" t="s">
        <v>105</v>
      </c>
      <c r="E264" s="5" t="s">
        <v>107</v>
      </c>
      <c r="F264" s="6">
        <v>0</v>
      </c>
      <c r="G264" t="str">
        <f>VLOOKUP(InputData[[#This Row],[PRODUCT ID]],'Master Data'!A:F,2,0)</f>
        <v>Product22</v>
      </c>
      <c r="H264" t="str">
        <f>VLOOKUP(InputData[[#This Row],[PRODUCT ID]],'Master Data'!A:F,3,0)</f>
        <v>Category03</v>
      </c>
      <c r="I264" t="str">
        <f>VLOOKUP(InputData[[#This Row],[PRODUCT ID]],'Master Data'!A:F,4,0)</f>
        <v>Ft</v>
      </c>
      <c r="J264" s="15">
        <f>VLOOKUP(InputData[[#This Row],[PRODUCT ID]],'Master Data'!A:F,5,0)</f>
        <v>121</v>
      </c>
      <c r="K264" s="15">
        <f>VLOOKUP(InputData[[#This Row],[PRODUCT ID]],'Master Data'!A:F,6,0)</f>
        <v>141.57</v>
      </c>
      <c r="L264" s="15">
        <f>InputData[[#This Row],[BUYING PRIZE]]*InputData[[#This Row],[QUANTITY]]</f>
        <v>121</v>
      </c>
      <c r="M264" s="15">
        <f>InputData[[#This Row],[SELLING PRICE]]*InputData[[#This Row],[QUANTITY]]*(1-InputData[[#This Row],[DISCOUNT %]])</f>
        <v>141.57</v>
      </c>
      <c r="N264" s="11">
        <f>DAY(InputData[[#This Row],[DATE]])</f>
        <v>1</v>
      </c>
      <c r="O264" s="11" t="str">
        <f>TEXT(InputData[[#This Row],[DATE]],"MMMM")</f>
        <v>January</v>
      </c>
      <c r="P264" s="11">
        <f>YEAR(InputData[[#This Row],[DATE]])</f>
        <v>2022</v>
      </c>
    </row>
    <row r="265" spans="1:16" x14ac:dyDescent="0.35">
      <c r="A265" s="3">
        <v>44563</v>
      </c>
      <c r="B265" s="4" t="s">
        <v>26</v>
      </c>
      <c r="C265" s="5">
        <v>7</v>
      </c>
      <c r="D265" s="5" t="s">
        <v>108</v>
      </c>
      <c r="E265" s="5" t="s">
        <v>107</v>
      </c>
      <c r="F265" s="6">
        <v>0</v>
      </c>
      <c r="G265" t="str">
        <f>VLOOKUP(InputData[[#This Row],[PRODUCT ID]],'Master Data'!A:F,2,0)</f>
        <v>Product10</v>
      </c>
      <c r="H265" t="str">
        <f>VLOOKUP(InputData[[#This Row],[PRODUCT ID]],'Master Data'!A:F,3,0)</f>
        <v>Category02</v>
      </c>
      <c r="I265" t="str">
        <f>VLOOKUP(InputData[[#This Row],[PRODUCT ID]],'Master Data'!A:F,4,0)</f>
        <v>Ft</v>
      </c>
      <c r="J265" s="15">
        <f>VLOOKUP(InputData[[#This Row],[PRODUCT ID]],'Master Data'!A:F,5,0)</f>
        <v>148</v>
      </c>
      <c r="K265" s="15">
        <f>VLOOKUP(InputData[[#This Row],[PRODUCT ID]],'Master Data'!A:F,6,0)</f>
        <v>164.28</v>
      </c>
      <c r="L265" s="15">
        <f>InputData[[#This Row],[BUYING PRIZE]]*InputData[[#This Row],[QUANTITY]]</f>
        <v>1036</v>
      </c>
      <c r="M265" s="15">
        <f>InputData[[#This Row],[SELLING PRICE]]*InputData[[#This Row],[QUANTITY]]*(1-InputData[[#This Row],[DISCOUNT %]])</f>
        <v>1149.96</v>
      </c>
      <c r="N265" s="11">
        <f>DAY(InputData[[#This Row],[DATE]])</f>
        <v>2</v>
      </c>
      <c r="O265" s="11" t="str">
        <f>TEXT(InputData[[#This Row],[DATE]],"MMMM")</f>
        <v>January</v>
      </c>
      <c r="P265" s="11">
        <f>YEAR(InputData[[#This Row],[DATE]])</f>
        <v>2022</v>
      </c>
    </row>
    <row r="266" spans="1:16" x14ac:dyDescent="0.35">
      <c r="A266" s="3">
        <v>44563</v>
      </c>
      <c r="B266" s="4" t="s">
        <v>37</v>
      </c>
      <c r="C266" s="5">
        <v>2</v>
      </c>
      <c r="D266" s="5" t="s">
        <v>106</v>
      </c>
      <c r="E266" s="5" t="s">
        <v>107</v>
      </c>
      <c r="F266" s="6">
        <v>0</v>
      </c>
      <c r="G266" t="str">
        <f>VLOOKUP(InputData[[#This Row],[PRODUCT ID]],'Master Data'!A:F,2,0)</f>
        <v>Product15</v>
      </c>
      <c r="H266" t="str">
        <f>VLOOKUP(InputData[[#This Row],[PRODUCT ID]],'Master Data'!A:F,3,0)</f>
        <v>Category02</v>
      </c>
      <c r="I266" t="str">
        <f>VLOOKUP(InputData[[#This Row],[PRODUCT ID]],'Master Data'!A:F,4,0)</f>
        <v>No.</v>
      </c>
      <c r="J266" s="15">
        <f>VLOOKUP(InputData[[#This Row],[PRODUCT ID]],'Master Data'!A:F,5,0)</f>
        <v>12</v>
      </c>
      <c r="K266" s="15">
        <f>VLOOKUP(InputData[[#This Row],[PRODUCT ID]],'Master Data'!A:F,6,0)</f>
        <v>15.719999999999999</v>
      </c>
      <c r="L266" s="15">
        <f>InputData[[#This Row],[BUYING PRIZE]]*InputData[[#This Row],[QUANTITY]]</f>
        <v>24</v>
      </c>
      <c r="M266" s="15">
        <f>InputData[[#This Row],[SELLING PRICE]]*InputData[[#This Row],[QUANTITY]]*(1-InputData[[#This Row],[DISCOUNT %]])</f>
        <v>31.439999999999998</v>
      </c>
      <c r="N266" s="11">
        <f>DAY(InputData[[#This Row],[DATE]])</f>
        <v>2</v>
      </c>
      <c r="O266" s="11" t="str">
        <f>TEXT(InputData[[#This Row],[DATE]],"MMMM")</f>
        <v>January</v>
      </c>
      <c r="P266" s="11">
        <f>YEAR(InputData[[#This Row],[DATE]])</f>
        <v>2022</v>
      </c>
    </row>
    <row r="267" spans="1:16" x14ac:dyDescent="0.35">
      <c r="A267" s="3">
        <v>44563</v>
      </c>
      <c r="B267" s="4" t="s">
        <v>75</v>
      </c>
      <c r="C267" s="5">
        <v>1</v>
      </c>
      <c r="D267" s="5" t="s">
        <v>108</v>
      </c>
      <c r="E267" s="5" t="s">
        <v>107</v>
      </c>
      <c r="F267" s="6">
        <v>0</v>
      </c>
      <c r="G267" t="str">
        <f>VLOOKUP(InputData[[#This Row],[PRODUCT ID]],'Master Data'!A:F,2,0)</f>
        <v>Product33</v>
      </c>
      <c r="H267" t="str">
        <f>VLOOKUP(InputData[[#This Row],[PRODUCT ID]],'Master Data'!A:F,3,0)</f>
        <v>Category04</v>
      </c>
      <c r="I267" t="str">
        <f>VLOOKUP(InputData[[#This Row],[PRODUCT ID]],'Master Data'!A:F,4,0)</f>
        <v>Kg</v>
      </c>
      <c r="J267" s="15">
        <f>VLOOKUP(InputData[[#This Row],[PRODUCT ID]],'Master Data'!A:F,5,0)</f>
        <v>95</v>
      </c>
      <c r="K267" s="15">
        <f>VLOOKUP(InputData[[#This Row],[PRODUCT ID]],'Master Data'!A:F,6,0)</f>
        <v>119.7</v>
      </c>
      <c r="L267" s="15">
        <f>InputData[[#This Row],[BUYING PRIZE]]*InputData[[#This Row],[QUANTITY]]</f>
        <v>95</v>
      </c>
      <c r="M267" s="15">
        <f>InputData[[#This Row],[SELLING PRICE]]*InputData[[#This Row],[QUANTITY]]*(1-InputData[[#This Row],[DISCOUNT %]])</f>
        <v>119.7</v>
      </c>
      <c r="N267" s="11">
        <f>DAY(InputData[[#This Row],[DATE]])</f>
        <v>2</v>
      </c>
      <c r="O267" s="11" t="str">
        <f>TEXT(InputData[[#This Row],[DATE]],"MMMM")</f>
        <v>January</v>
      </c>
      <c r="P267" s="11">
        <f>YEAR(InputData[[#This Row],[DATE]])</f>
        <v>2022</v>
      </c>
    </row>
    <row r="268" spans="1:16" x14ac:dyDescent="0.35">
      <c r="A268" s="3">
        <v>44564</v>
      </c>
      <c r="B268" s="4" t="s">
        <v>96</v>
      </c>
      <c r="C268" s="5">
        <v>9</v>
      </c>
      <c r="D268" s="5" t="s">
        <v>108</v>
      </c>
      <c r="E268" s="5" t="s">
        <v>107</v>
      </c>
      <c r="F268" s="6">
        <v>0</v>
      </c>
      <c r="G268" t="str">
        <f>VLOOKUP(InputData[[#This Row],[PRODUCT ID]],'Master Data'!A:F,2,0)</f>
        <v>Product43</v>
      </c>
      <c r="H268" t="str">
        <f>VLOOKUP(InputData[[#This Row],[PRODUCT ID]],'Master Data'!A:F,3,0)</f>
        <v>Category05</v>
      </c>
      <c r="I268" t="str">
        <f>VLOOKUP(InputData[[#This Row],[PRODUCT ID]],'Master Data'!A:F,4,0)</f>
        <v>Kg</v>
      </c>
      <c r="J268" s="15">
        <f>VLOOKUP(InputData[[#This Row],[PRODUCT ID]],'Master Data'!A:F,5,0)</f>
        <v>67</v>
      </c>
      <c r="K268" s="15">
        <f>VLOOKUP(InputData[[#This Row],[PRODUCT ID]],'Master Data'!A:F,6,0)</f>
        <v>83.08</v>
      </c>
      <c r="L268" s="15">
        <f>InputData[[#This Row],[BUYING PRIZE]]*InputData[[#This Row],[QUANTITY]]</f>
        <v>603</v>
      </c>
      <c r="M268" s="15">
        <f>InputData[[#This Row],[SELLING PRICE]]*InputData[[#This Row],[QUANTITY]]*(1-InputData[[#This Row],[DISCOUNT %]])</f>
        <v>747.72</v>
      </c>
      <c r="N268" s="11">
        <f>DAY(InputData[[#This Row],[DATE]])</f>
        <v>3</v>
      </c>
      <c r="O268" s="11" t="str">
        <f>TEXT(InputData[[#This Row],[DATE]],"MMMM")</f>
        <v>January</v>
      </c>
      <c r="P268" s="11">
        <f>YEAR(InputData[[#This Row],[DATE]])</f>
        <v>2022</v>
      </c>
    </row>
    <row r="269" spans="1:16" x14ac:dyDescent="0.35">
      <c r="A269" s="3">
        <v>44565</v>
      </c>
      <c r="B269" s="4" t="s">
        <v>31</v>
      </c>
      <c r="C269" s="5">
        <v>8</v>
      </c>
      <c r="D269" s="5" t="s">
        <v>108</v>
      </c>
      <c r="E269" s="5" t="s">
        <v>143</v>
      </c>
      <c r="F269" s="6">
        <v>0</v>
      </c>
      <c r="G269" t="str">
        <f>VLOOKUP(InputData[[#This Row],[PRODUCT ID]],'Master Data'!A:F,2,0)</f>
        <v>Product12</v>
      </c>
      <c r="H269" t="str">
        <f>VLOOKUP(InputData[[#This Row],[PRODUCT ID]],'Master Data'!A:F,3,0)</f>
        <v>Category02</v>
      </c>
      <c r="I269" t="str">
        <f>VLOOKUP(InputData[[#This Row],[PRODUCT ID]],'Master Data'!A:F,4,0)</f>
        <v>Kg</v>
      </c>
      <c r="J269" s="15">
        <f>VLOOKUP(InputData[[#This Row],[PRODUCT ID]],'Master Data'!A:F,5,0)</f>
        <v>73</v>
      </c>
      <c r="K269" s="15">
        <f>VLOOKUP(InputData[[#This Row],[PRODUCT ID]],'Master Data'!A:F,6,0)</f>
        <v>94.17</v>
      </c>
      <c r="L269" s="15">
        <f>InputData[[#This Row],[BUYING PRIZE]]*InputData[[#This Row],[QUANTITY]]</f>
        <v>584</v>
      </c>
      <c r="M269" s="15">
        <f>InputData[[#This Row],[SELLING PRICE]]*InputData[[#This Row],[QUANTITY]]*(1-InputData[[#This Row],[DISCOUNT %]])</f>
        <v>753.36</v>
      </c>
      <c r="N269" s="11">
        <f>DAY(InputData[[#This Row],[DATE]])</f>
        <v>4</v>
      </c>
      <c r="O269" s="11" t="str">
        <f>TEXT(InputData[[#This Row],[DATE]],"MMMM")</f>
        <v>January</v>
      </c>
      <c r="P269" s="11">
        <f>YEAR(InputData[[#This Row],[DATE]])</f>
        <v>2022</v>
      </c>
    </row>
    <row r="270" spans="1:16" x14ac:dyDescent="0.35">
      <c r="A270" s="3">
        <v>44565</v>
      </c>
      <c r="B270" s="4" t="s">
        <v>67</v>
      </c>
      <c r="C270" s="5">
        <v>1</v>
      </c>
      <c r="D270" s="5" t="s">
        <v>106</v>
      </c>
      <c r="E270" s="5" t="s">
        <v>143</v>
      </c>
      <c r="F270" s="6">
        <v>0</v>
      </c>
      <c r="G270" t="str">
        <f>VLOOKUP(InputData[[#This Row],[PRODUCT ID]],'Master Data'!A:F,2,0)</f>
        <v>Product29</v>
      </c>
      <c r="H270" t="str">
        <f>VLOOKUP(InputData[[#This Row],[PRODUCT ID]],'Master Data'!A:F,3,0)</f>
        <v>Category04</v>
      </c>
      <c r="I270" t="str">
        <f>VLOOKUP(InputData[[#This Row],[PRODUCT ID]],'Master Data'!A:F,4,0)</f>
        <v>Lt</v>
      </c>
      <c r="J270" s="15">
        <f>VLOOKUP(InputData[[#This Row],[PRODUCT ID]],'Master Data'!A:F,5,0)</f>
        <v>47</v>
      </c>
      <c r="K270" s="15">
        <f>VLOOKUP(InputData[[#This Row],[PRODUCT ID]],'Master Data'!A:F,6,0)</f>
        <v>53.11</v>
      </c>
      <c r="L270" s="15">
        <f>InputData[[#This Row],[BUYING PRIZE]]*InputData[[#This Row],[QUANTITY]]</f>
        <v>47</v>
      </c>
      <c r="M270" s="15">
        <f>InputData[[#This Row],[SELLING PRICE]]*InputData[[#This Row],[QUANTITY]]*(1-InputData[[#This Row],[DISCOUNT %]])</f>
        <v>53.11</v>
      </c>
      <c r="N270" s="11">
        <f>DAY(InputData[[#This Row],[DATE]])</f>
        <v>4</v>
      </c>
      <c r="O270" s="11" t="str">
        <f>TEXT(InputData[[#This Row],[DATE]],"MMMM")</f>
        <v>January</v>
      </c>
      <c r="P270" s="11">
        <f>YEAR(InputData[[#This Row],[DATE]])</f>
        <v>2022</v>
      </c>
    </row>
    <row r="271" spans="1:16" x14ac:dyDescent="0.35">
      <c r="A271" s="3">
        <v>44570</v>
      </c>
      <c r="B271" s="4" t="s">
        <v>73</v>
      </c>
      <c r="C271" s="5">
        <v>12</v>
      </c>
      <c r="D271" s="5" t="s">
        <v>108</v>
      </c>
      <c r="E271" s="5" t="s">
        <v>143</v>
      </c>
      <c r="F271" s="6">
        <v>0</v>
      </c>
      <c r="G271" t="str">
        <f>VLOOKUP(InputData[[#This Row],[PRODUCT ID]],'Master Data'!A:F,2,0)</f>
        <v>Product32</v>
      </c>
      <c r="H271" t="str">
        <f>VLOOKUP(InputData[[#This Row],[PRODUCT ID]],'Master Data'!A:F,3,0)</f>
        <v>Category04</v>
      </c>
      <c r="I271" t="str">
        <f>VLOOKUP(InputData[[#This Row],[PRODUCT ID]],'Master Data'!A:F,4,0)</f>
        <v>Kg</v>
      </c>
      <c r="J271" s="15">
        <f>VLOOKUP(InputData[[#This Row],[PRODUCT ID]],'Master Data'!A:F,5,0)</f>
        <v>89</v>
      </c>
      <c r="K271" s="15">
        <f>VLOOKUP(InputData[[#This Row],[PRODUCT ID]],'Master Data'!A:F,6,0)</f>
        <v>117.48</v>
      </c>
      <c r="L271" s="15">
        <f>InputData[[#This Row],[BUYING PRIZE]]*InputData[[#This Row],[QUANTITY]]</f>
        <v>1068</v>
      </c>
      <c r="M271" s="15">
        <f>InputData[[#This Row],[SELLING PRICE]]*InputData[[#This Row],[QUANTITY]]*(1-InputData[[#This Row],[DISCOUNT %]])</f>
        <v>1409.76</v>
      </c>
      <c r="N271" s="11">
        <f>DAY(InputData[[#This Row],[DATE]])</f>
        <v>9</v>
      </c>
      <c r="O271" s="11" t="str">
        <f>TEXT(InputData[[#This Row],[DATE]],"MMMM")</f>
        <v>January</v>
      </c>
      <c r="P271" s="11">
        <f>YEAR(InputData[[#This Row],[DATE]])</f>
        <v>2022</v>
      </c>
    </row>
    <row r="272" spans="1:16" x14ac:dyDescent="0.35">
      <c r="A272" s="3">
        <v>44571</v>
      </c>
      <c r="B272" s="4" t="s">
        <v>77</v>
      </c>
      <c r="C272" s="5">
        <v>14</v>
      </c>
      <c r="D272" s="5" t="s">
        <v>106</v>
      </c>
      <c r="E272" s="5" t="s">
        <v>143</v>
      </c>
      <c r="F272" s="6">
        <v>0</v>
      </c>
      <c r="G272" t="str">
        <f>VLOOKUP(InputData[[#This Row],[PRODUCT ID]],'Master Data'!A:F,2,0)</f>
        <v>Product34</v>
      </c>
      <c r="H272" t="str">
        <f>VLOOKUP(InputData[[#This Row],[PRODUCT ID]],'Master Data'!A:F,3,0)</f>
        <v>Category04</v>
      </c>
      <c r="I272" t="str">
        <f>VLOOKUP(InputData[[#This Row],[PRODUCT ID]],'Master Data'!A:F,4,0)</f>
        <v>Lt</v>
      </c>
      <c r="J272" s="15">
        <f>VLOOKUP(InputData[[#This Row],[PRODUCT ID]],'Master Data'!A:F,5,0)</f>
        <v>55</v>
      </c>
      <c r="K272" s="15">
        <f>VLOOKUP(InputData[[#This Row],[PRODUCT ID]],'Master Data'!A:F,6,0)</f>
        <v>58.3</v>
      </c>
      <c r="L272" s="15">
        <f>InputData[[#This Row],[BUYING PRIZE]]*InputData[[#This Row],[QUANTITY]]</f>
        <v>770</v>
      </c>
      <c r="M272" s="15">
        <f>InputData[[#This Row],[SELLING PRICE]]*InputData[[#This Row],[QUANTITY]]*(1-InputData[[#This Row],[DISCOUNT %]])</f>
        <v>816.19999999999993</v>
      </c>
      <c r="N272" s="11">
        <f>DAY(InputData[[#This Row],[DATE]])</f>
        <v>10</v>
      </c>
      <c r="O272" s="11" t="str">
        <f>TEXT(InputData[[#This Row],[DATE]],"MMMM")</f>
        <v>January</v>
      </c>
      <c r="P272" s="11">
        <f>YEAR(InputData[[#This Row],[DATE]])</f>
        <v>2022</v>
      </c>
    </row>
    <row r="273" spans="1:16" x14ac:dyDescent="0.35">
      <c r="A273" s="3">
        <v>44572</v>
      </c>
      <c r="B273" s="4" t="s">
        <v>73</v>
      </c>
      <c r="C273" s="5">
        <v>2</v>
      </c>
      <c r="D273" s="5" t="s">
        <v>108</v>
      </c>
      <c r="E273" s="5" t="s">
        <v>143</v>
      </c>
      <c r="F273" s="6">
        <v>0</v>
      </c>
      <c r="G273" t="str">
        <f>VLOOKUP(InputData[[#This Row],[PRODUCT ID]],'Master Data'!A:F,2,0)</f>
        <v>Product32</v>
      </c>
      <c r="H273" t="str">
        <f>VLOOKUP(InputData[[#This Row],[PRODUCT ID]],'Master Data'!A:F,3,0)</f>
        <v>Category04</v>
      </c>
      <c r="I273" t="str">
        <f>VLOOKUP(InputData[[#This Row],[PRODUCT ID]],'Master Data'!A:F,4,0)</f>
        <v>Kg</v>
      </c>
      <c r="J273" s="15">
        <f>VLOOKUP(InputData[[#This Row],[PRODUCT ID]],'Master Data'!A:F,5,0)</f>
        <v>89</v>
      </c>
      <c r="K273" s="15">
        <f>VLOOKUP(InputData[[#This Row],[PRODUCT ID]],'Master Data'!A:F,6,0)</f>
        <v>117.48</v>
      </c>
      <c r="L273" s="15">
        <f>InputData[[#This Row],[BUYING PRIZE]]*InputData[[#This Row],[QUANTITY]]</f>
        <v>178</v>
      </c>
      <c r="M273" s="15">
        <f>InputData[[#This Row],[SELLING PRICE]]*InputData[[#This Row],[QUANTITY]]*(1-InputData[[#This Row],[DISCOUNT %]])</f>
        <v>234.96</v>
      </c>
      <c r="N273" s="11">
        <f>DAY(InputData[[#This Row],[DATE]])</f>
        <v>11</v>
      </c>
      <c r="O273" s="11" t="str">
        <f>TEXT(InputData[[#This Row],[DATE]],"MMMM")</f>
        <v>January</v>
      </c>
      <c r="P273" s="11">
        <f>YEAR(InputData[[#This Row],[DATE]])</f>
        <v>2022</v>
      </c>
    </row>
    <row r="274" spans="1:16" x14ac:dyDescent="0.35">
      <c r="A274" s="3">
        <v>44574</v>
      </c>
      <c r="B274" s="4" t="s">
        <v>45</v>
      </c>
      <c r="C274" s="5">
        <v>6</v>
      </c>
      <c r="D274" s="5" t="s">
        <v>106</v>
      </c>
      <c r="E274" s="5" t="s">
        <v>143</v>
      </c>
      <c r="F274" s="6">
        <v>0</v>
      </c>
      <c r="G274" t="str">
        <f>VLOOKUP(InputData[[#This Row],[PRODUCT ID]],'Master Data'!A:F,2,0)</f>
        <v>Product19</v>
      </c>
      <c r="H274" t="str">
        <f>VLOOKUP(InputData[[#This Row],[PRODUCT ID]],'Master Data'!A:F,3,0)</f>
        <v>Category02</v>
      </c>
      <c r="I274" t="str">
        <f>VLOOKUP(InputData[[#This Row],[PRODUCT ID]],'Master Data'!A:F,4,0)</f>
        <v>Ft</v>
      </c>
      <c r="J274" s="15">
        <f>VLOOKUP(InputData[[#This Row],[PRODUCT ID]],'Master Data'!A:F,5,0)</f>
        <v>150</v>
      </c>
      <c r="K274" s="15">
        <f>VLOOKUP(InputData[[#This Row],[PRODUCT ID]],'Master Data'!A:F,6,0)</f>
        <v>210</v>
      </c>
      <c r="L274" s="15">
        <f>InputData[[#This Row],[BUYING PRIZE]]*InputData[[#This Row],[QUANTITY]]</f>
        <v>900</v>
      </c>
      <c r="M274" s="15">
        <f>InputData[[#This Row],[SELLING PRICE]]*InputData[[#This Row],[QUANTITY]]*(1-InputData[[#This Row],[DISCOUNT %]])</f>
        <v>1260</v>
      </c>
      <c r="N274" s="11">
        <f>DAY(InputData[[#This Row],[DATE]])</f>
        <v>13</v>
      </c>
      <c r="O274" s="11" t="str">
        <f>TEXT(InputData[[#This Row],[DATE]],"MMMM")</f>
        <v>January</v>
      </c>
      <c r="P274" s="11">
        <f>YEAR(InputData[[#This Row],[DATE]])</f>
        <v>2022</v>
      </c>
    </row>
    <row r="275" spans="1:16" x14ac:dyDescent="0.35">
      <c r="A275" s="3">
        <v>44575</v>
      </c>
      <c r="B275" s="4" t="s">
        <v>29</v>
      </c>
      <c r="C275" s="5">
        <v>14</v>
      </c>
      <c r="D275" s="5" t="s">
        <v>108</v>
      </c>
      <c r="E275" s="5" t="s">
        <v>143</v>
      </c>
      <c r="F275" s="6">
        <v>0</v>
      </c>
      <c r="G275" t="str">
        <f>VLOOKUP(InputData[[#This Row],[PRODUCT ID]],'Master Data'!A:F,2,0)</f>
        <v>Product11</v>
      </c>
      <c r="H275" t="str">
        <f>VLOOKUP(InputData[[#This Row],[PRODUCT ID]],'Master Data'!A:F,3,0)</f>
        <v>Category02</v>
      </c>
      <c r="I275" t="str">
        <f>VLOOKUP(InputData[[#This Row],[PRODUCT ID]],'Master Data'!A:F,4,0)</f>
        <v>Lt</v>
      </c>
      <c r="J275" s="15">
        <f>VLOOKUP(InputData[[#This Row],[PRODUCT ID]],'Master Data'!A:F,5,0)</f>
        <v>44</v>
      </c>
      <c r="K275" s="15">
        <f>VLOOKUP(InputData[[#This Row],[PRODUCT ID]],'Master Data'!A:F,6,0)</f>
        <v>48.4</v>
      </c>
      <c r="L275" s="15">
        <f>InputData[[#This Row],[BUYING PRIZE]]*InputData[[#This Row],[QUANTITY]]</f>
        <v>616</v>
      </c>
      <c r="M275" s="15">
        <f>InputData[[#This Row],[SELLING PRICE]]*InputData[[#This Row],[QUANTITY]]*(1-InputData[[#This Row],[DISCOUNT %]])</f>
        <v>677.6</v>
      </c>
      <c r="N275" s="11">
        <f>DAY(InputData[[#This Row],[DATE]])</f>
        <v>14</v>
      </c>
      <c r="O275" s="11" t="str">
        <f>TEXT(InputData[[#This Row],[DATE]],"MMMM")</f>
        <v>January</v>
      </c>
      <c r="P275" s="11">
        <f>YEAR(InputData[[#This Row],[DATE]])</f>
        <v>2022</v>
      </c>
    </row>
    <row r="276" spans="1:16" x14ac:dyDescent="0.35">
      <c r="A276" s="3">
        <v>44576</v>
      </c>
      <c r="B276" s="4" t="s">
        <v>52</v>
      </c>
      <c r="C276" s="5">
        <v>10</v>
      </c>
      <c r="D276" s="5" t="s">
        <v>108</v>
      </c>
      <c r="E276" s="5" t="s">
        <v>107</v>
      </c>
      <c r="F276" s="6">
        <v>0</v>
      </c>
      <c r="G276" t="str">
        <f>VLOOKUP(InputData[[#This Row],[PRODUCT ID]],'Master Data'!A:F,2,0)</f>
        <v>Product22</v>
      </c>
      <c r="H276" t="str">
        <f>VLOOKUP(InputData[[#This Row],[PRODUCT ID]],'Master Data'!A:F,3,0)</f>
        <v>Category03</v>
      </c>
      <c r="I276" t="str">
        <f>VLOOKUP(InputData[[#This Row],[PRODUCT ID]],'Master Data'!A:F,4,0)</f>
        <v>Ft</v>
      </c>
      <c r="J276" s="15">
        <f>VLOOKUP(InputData[[#This Row],[PRODUCT ID]],'Master Data'!A:F,5,0)</f>
        <v>121</v>
      </c>
      <c r="K276" s="15">
        <f>VLOOKUP(InputData[[#This Row],[PRODUCT ID]],'Master Data'!A:F,6,0)</f>
        <v>141.57</v>
      </c>
      <c r="L276" s="15">
        <f>InputData[[#This Row],[BUYING PRIZE]]*InputData[[#This Row],[QUANTITY]]</f>
        <v>1210</v>
      </c>
      <c r="M276" s="15">
        <f>InputData[[#This Row],[SELLING PRICE]]*InputData[[#This Row],[QUANTITY]]*(1-InputData[[#This Row],[DISCOUNT %]])</f>
        <v>1415.6999999999998</v>
      </c>
      <c r="N276" s="11">
        <f>DAY(InputData[[#This Row],[DATE]])</f>
        <v>15</v>
      </c>
      <c r="O276" s="11" t="str">
        <f>TEXT(InputData[[#This Row],[DATE]],"MMMM")</f>
        <v>January</v>
      </c>
      <c r="P276" s="11">
        <f>YEAR(InputData[[#This Row],[DATE]])</f>
        <v>2022</v>
      </c>
    </row>
    <row r="277" spans="1:16" x14ac:dyDescent="0.35">
      <c r="A277" s="3">
        <v>44577</v>
      </c>
      <c r="B277" s="4" t="s">
        <v>35</v>
      </c>
      <c r="C277" s="5">
        <v>11</v>
      </c>
      <c r="D277" s="5" t="s">
        <v>106</v>
      </c>
      <c r="E277" s="5" t="s">
        <v>107</v>
      </c>
      <c r="F277" s="6">
        <v>0</v>
      </c>
      <c r="G277" t="str">
        <f>VLOOKUP(InputData[[#This Row],[PRODUCT ID]],'Master Data'!A:F,2,0)</f>
        <v>Product14</v>
      </c>
      <c r="H277" t="str">
        <f>VLOOKUP(InputData[[#This Row],[PRODUCT ID]],'Master Data'!A:F,3,0)</f>
        <v>Category02</v>
      </c>
      <c r="I277" t="str">
        <f>VLOOKUP(InputData[[#This Row],[PRODUCT ID]],'Master Data'!A:F,4,0)</f>
        <v>Kg</v>
      </c>
      <c r="J277" s="15">
        <f>VLOOKUP(InputData[[#This Row],[PRODUCT ID]],'Master Data'!A:F,5,0)</f>
        <v>112</v>
      </c>
      <c r="K277" s="15">
        <f>VLOOKUP(InputData[[#This Row],[PRODUCT ID]],'Master Data'!A:F,6,0)</f>
        <v>146.72</v>
      </c>
      <c r="L277" s="15">
        <f>InputData[[#This Row],[BUYING PRIZE]]*InputData[[#This Row],[QUANTITY]]</f>
        <v>1232</v>
      </c>
      <c r="M277" s="15">
        <f>InputData[[#This Row],[SELLING PRICE]]*InputData[[#This Row],[QUANTITY]]*(1-InputData[[#This Row],[DISCOUNT %]])</f>
        <v>1613.92</v>
      </c>
      <c r="N277" s="11">
        <f>DAY(InputData[[#This Row],[DATE]])</f>
        <v>16</v>
      </c>
      <c r="O277" s="11" t="str">
        <f>TEXT(InputData[[#This Row],[DATE]],"MMMM")</f>
        <v>January</v>
      </c>
      <c r="P277" s="11">
        <f>YEAR(InputData[[#This Row],[DATE]])</f>
        <v>2022</v>
      </c>
    </row>
    <row r="278" spans="1:16" x14ac:dyDescent="0.35">
      <c r="A278" s="3">
        <v>44578</v>
      </c>
      <c r="B278" s="4" t="s">
        <v>90</v>
      </c>
      <c r="C278" s="5">
        <v>4</v>
      </c>
      <c r="D278" s="5" t="s">
        <v>106</v>
      </c>
      <c r="E278" s="5" t="s">
        <v>143</v>
      </c>
      <c r="F278" s="6">
        <v>0</v>
      </c>
      <c r="G278" t="str">
        <f>VLOOKUP(InputData[[#This Row],[PRODUCT ID]],'Master Data'!A:F,2,0)</f>
        <v>Product40</v>
      </c>
      <c r="H278" t="str">
        <f>VLOOKUP(InputData[[#This Row],[PRODUCT ID]],'Master Data'!A:F,3,0)</f>
        <v>Category05</v>
      </c>
      <c r="I278" t="str">
        <f>VLOOKUP(InputData[[#This Row],[PRODUCT ID]],'Master Data'!A:F,4,0)</f>
        <v>Kg</v>
      </c>
      <c r="J278" s="15">
        <f>VLOOKUP(InputData[[#This Row],[PRODUCT ID]],'Master Data'!A:F,5,0)</f>
        <v>90</v>
      </c>
      <c r="K278" s="15">
        <f>VLOOKUP(InputData[[#This Row],[PRODUCT ID]],'Master Data'!A:F,6,0)</f>
        <v>115.2</v>
      </c>
      <c r="L278" s="15">
        <f>InputData[[#This Row],[BUYING PRIZE]]*InputData[[#This Row],[QUANTITY]]</f>
        <v>360</v>
      </c>
      <c r="M278" s="15">
        <f>InputData[[#This Row],[SELLING PRICE]]*InputData[[#This Row],[QUANTITY]]*(1-InputData[[#This Row],[DISCOUNT %]])</f>
        <v>460.8</v>
      </c>
      <c r="N278" s="11">
        <f>DAY(InputData[[#This Row],[DATE]])</f>
        <v>17</v>
      </c>
      <c r="O278" s="11" t="str">
        <f>TEXT(InputData[[#This Row],[DATE]],"MMMM")</f>
        <v>January</v>
      </c>
      <c r="P278" s="11">
        <f>YEAR(InputData[[#This Row],[DATE]])</f>
        <v>2022</v>
      </c>
    </row>
    <row r="279" spans="1:16" x14ac:dyDescent="0.35">
      <c r="A279" s="3">
        <v>44579</v>
      </c>
      <c r="B279" s="4" t="s">
        <v>22</v>
      </c>
      <c r="C279" s="5">
        <v>9</v>
      </c>
      <c r="D279" s="5" t="s">
        <v>105</v>
      </c>
      <c r="E279" s="5" t="s">
        <v>107</v>
      </c>
      <c r="F279" s="6">
        <v>0</v>
      </c>
      <c r="G279" t="str">
        <f>VLOOKUP(InputData[[#This Row],[PRODUCT ID]],'Master Data'!A:F,2,0)</f>
        <v>Product08</v>
      </c>
      <c r="H279" t="str">
        <f>VLOOKUP(InputData[[#This Row],[PRODUCT ID]],'Master Data'!A:F,3,0)</f>
        <v>Category01</v>
      </c>
      <c r="I279" t="str">
        <f>VLOOKUP(InputData[[#This Row],[PRODUCT ID]],'Master Data'!A:F,4,0)</f>
        <v>Kg</v>
      </c>
      <c r="J279" s="15">
        <f>VLOOKUP(InputData[[#This Row],[PRODUCT ID]],'Master Data'!A:F,5,0)</f>
        <v>83</v>
      </c>
      <c r="K279" s="15">
        <f>VLOOKUP(InputData[[#This Row],[PRODUCT ID]],'Master Data'!A:F,6,0)</f>
        <v>94.62</v>
      </c>
      <c r="L279" s="15">
        <f>InputData[[#This Row],[BUYING PRIZE]]*InputData[[#This Row],[QUANTITY]]</f>
        <v>747</v>
      </c>
      <c r="M279" s="15">
        <f>InputData[[#This Row],[SELLING PRICE]]*InputData[[#This Row],[QUANTITY]]*(1-InputData[[#This Row],[DISCOUNT %]])</f>
        <v>851.58</v>
      </c>
      <c r="N279" s="11">
        <f>DAY(InputData[[#This Row],[DATE]])</f>
        <v>18</v>
      </c>
      <c r="O279" s="11" t="str">
        <f>TEXT(InputData[[#This Row],[DATE]],"MMMM")</f>
        <v>January</v>
      </c>
      <c r="P279" s="11">
        <f>YEAR(InputData[[#This Row],[DATE]])</f>
        <v>2022</v>
      </c>
    </row>
    <row r="280" spans="1:16" x14ac:dyDescent="0.35">
      <c r="A280" s="3">
        <v>44581</v>
      </c>
      <c r="B280" s="4" t="s">
        <v>50</v>
      </c>
      <c r="C280" s="5">
        <v>2</v>
      </c>
      <c r="D280" s="5" t="s">
        <v>108</v>
      </c>
      <c r="E280" s="5" t="s">
        <v>107</v>
      </c>
      <c r="F280" s="6">
        <v>0</v>
      </c>
      <c r="G280" t="str">
        <f>VLOOKUP(InputData[[#This Row],[PRODUCT ID]],'Master Data'!A:F,2,0)</f>
        <v>Product21</v>
      </c>
      <c r="H280" t="str">
        <f>VLOOKUP(InputData[[#This Row],[PRODUCT ID]],'Master Data'!A:F,3,0)</f>
        <v>Category03</v>
      </c>
      <c r="I280" t="str">
        <f>VLOOKUP(InputData[[#This Row],[PRODUCT ID]],'Master Data'!A:F,4,0)</f>
        <v>Ft</v>
      </c>
      <c r="J280" s="15">
        <f>VLOOKUP(InputData[[#This Row],[PRODUCT ID]],'Master Data'!A:F,5,0)</f>
        <v>126</v>
      </c>
      <c r="K280" s="15">
        <f>VLOOKUP(InputData[[#This Row],[PRODUCT ID]],'Master Data'!A:F,6,0)</f>
        <v>162.54</v>
      </c>
      <c r="L280" s="15">
        <f>InputData[[#This Row],[BUYING PRIZE]]*InputData[[#This Row],[QUANTITY]]</f>
        <v>252</v>
      </c>
      <c r="M280" s="15">
        <f>InputData[[#This Row],[SELLING PRICE]]*InputData[[#This Row],[QUANTITY]]*(1-InputData[[#This Row],[DISCOUNT %]])</f>
        <v>325.08</v>
      </c>
      <c r="N280" s="11">
        <f>DAY(InputData[[#This Row],[DATE]])</f>
        <v>20</v>
      </c>
      <c r="O280" s="11" t="str">
        <f>TEXT(InputData[[#This Row],[DATE]],"MMMM")</f>
        <v>January</v>
      </c>
      <c r="P280" s="11">
        <f>YEAR(InputData[[#This Row],[DATE]])</f>
        <v>2022</v>
      </c>
    </row>
    <row r="281" spans="1:16" x14ac:dyDescent="0.35">
      <c r="A281" s="3">
        <v>44581</v>
      </c>
      <c r="B281" s="4" t="s">
        <v>35</v>
      </c>
      <c r="C281" s="5">
        <v>7</v>
      </c>
      <c r="D281" s="5" t="s">
        <v>106</v>
      </c>
      <c r="E281" s="5" t="s">
        <v>143</v>
      </c>
      <c r="F281" s="6">
        <v>0</v>
      </c>
      <c r="G281" t="str">
        <f>VLOOKUP(InputData[[#This Row],[PRODUCT ID]],'Master Data'!A:F,2,0)</f>
        <v>Product14</v>
      </c>
      <c r="H281" t="str">
        <f>VLOOKUP(InputData[[#This Row],[PRODUCT ID]],'Master Data'!A:F,3,0)</f>
        <v>Category02</v>
      </c>
      <c r="I281" t="str">
        <f>VLOOKUP(InputData[[#This Row],[PRODUCT ID]],'Master Data'!A:F,4,0)</f>
        <v>Kg</v>
      </c>
      <c r="J281" s="15">
        <f>VLOOKUP(InputData[[#This Row],[PRODUCT ID]],'Master Data'!A:F,5,0)</f>
        <v>112</v>
      </c>
      <c r="K281" s="15">
        <f>VLOOKUP(InputData[[#This Row],[PRODUCT ID]],'Master Data'!A:F,6,0)</f>
        <v>146.72</v>
      </c>
      <c r="L281" s="15">
        <f>InputData[[#This Row],[BUYING PRIZE]]*InputData[[#This Row],[QUANTITY]]</f>
        <v>784</v>
      </c>
      <c r="M281" s="15">
        <f>InputData[[#This Row],[SELLING PRICE]]*InputData[[#This Row],[QUANTITY]]*(1-InputData[[#This Row],[DISCOUNT %]])</f>
        <v>1027.04</v>
      </c>
      <c r="N281" s="11">
        <f>DAY(InputData[[#This Row],[DATE]])</f>
        <v>20</v>
      </c>
      <c r="O281" s="11" t="str">
        <f>TEXT(InputData[[#This Row],[DATE]],"MMMM")</f>
        <v>January</v>
      </c>
      <c r="P281" s="11">
        <f>YEAR(InputData[[#This Row],[DATE]])</f>
        <v>2022</v>
      </c>
    </row>
    <row r="282" spans="1:16" x14ac:dyDescent="0.35">
      <c r="A282" s="3">
        <v>44583</v>
      </c>
      <c r="B282" s="4" t="s">
        <v>6</v>
      </c>
      <c r="C282" s="5">
        <v>6</v>
      </c>
      <c r="D282" s="5" t="s">
        <v>106</v>
      </c>
      <c r="E282" s="5" t="s">
        <v>107</v>
      </c>
      <c r="F282" s="6">
        <v>0</v>
      </c>
      <c r="G282" t="str">
        <f>VLOOKUP(InputData[[#This Row],[PRODUCT ID]],'Master Data'!A:F,2,0)</f>
        <v>Product01</v>
      </c>
      <c r="H282" t="str">
        <f>VLOOKUP(InputData[[#This Row],[PRODUCT ID]],'Master Data'!A:F,3,0)</f>
        <v>Category01</v>
      </c>
      <c r="I282" t="str">
        <f>VLOOKUP(InputData[[#This Row],[PRODUCT ID]],'Master Data'!A:F,4,0)</f>
        <v>Kg</v>
      </c>
      <c r="J282" s="15">
        <f>VLOOKUP(InputData[[#This Row],[PRODUCT ID]],'Master Data'!A:F,5,0)</f>
        <v>98</v>
      </c>
      <c r="K282" s="15">
        <f>VLOOKUP(InputData[[#This Row],[PRODUCT ID]],'Master Data'!A:F,6,0)</f>
        <v>103.88</v>
      </c>
      <c r="L282" s="15">
        <f>InputData[[#This Row],[BUYING PRIZE]]*InputData[[#This Row],[QUANTITY]]</f>
        <v>588</v>
      </c>
      <c r="M282" s="15">
        <f>InputData[[#This Row],[SELLING PRICE]]*InputData[[#This Row],[QUANTITY]]*(1-InputData[[#This Row],[DISCOUNT %]])</f>
        <v>623.28</v>
      </c>
      <c r="N282" s="11">
        <f>DAY(InputData[[#This Row],[DATE]])</f>
        <v>22</v>
      </c>
      <c r="O282" s="11" t="str">
        <f>TEXT(InputData[[#This Row],[DATE]],"MMMM")</f>
        <v>January</v>
      </c>
      <c r="P282" s="11">
        <f>YEAR(InputData[[#This Row],[DATE]])</f>
        <v>2022</v>
      </c>
    </row>
    <row r="283" spans="1:16" x14ac:dyDescent="0.35">
      <c r="A283" s="3">
        <v>44584</v>
      </c>
      <c r="B283" s="4" t="s">
        <v>10</v>
      </c>
      <c r="C283" s="5">
        <v>5</v>
      </c>
      <c r="D283" s="5" t="s">
        <v>105</v>
      </c>
      <c r="E283" s="5" t="s">
        <v>107</v>
      </c>
      <c r="F283" s="6">
        <v>0</v>
      </c>
      <c r="G283" t="str">
        <f>VLOOKUP(InputData[[#This Row],[PRODUCT ID]],'Master Data'!A:F,2,0)</f>
        <v>Product02</v>
      </c>
      <c r="H283" t="str">
        <f>VLOOKUP(InputData[[#This Row],[PRODUCT ID]],'Master Data'!A:F,3,0)</f>
        <v>Category01</v>
      </c>
      <c r="I283" t="str">
        <f>VLOOKUP(InputData[[#This Row],[PRODUCT ID]],'Master Data'!A:F,4,0)</f>
        <v>Kg</v>
      </c>
      <c r="J283" s="15">
        <f>VLOOKUP(InputData[[#This Row],[PRODUCT ID]],'Master Data'!A:F,5,0)</f>
        <v>105</v>
      </c>
      <c r="K283" s="15">
        <f>VLOOKUP(InputData[[#This Row],[PRODUCT ID]],'Master Data'!A:F,6,0)</f>
        <v>142.80000000000001</v>
      </c>
      <c r="L283" s="15">
        <f>InputData[[#This Row],[BUYING PRIZE]]*InputData[[#This Row],[QUANTITY]]</f>
        <v>525</v>
      </c>
      <c r="M283" s="15">
        <f>InputData[[#This Row],[SELLING PRICE]]*InputData[[#This Row],[QUANTITY]]*(1-InputData[[#This Row],[DISCOUNT %]])</f>
        <v>714</v>
      </c>
      <c r="N283" s="11">
        <f>DAY(InputData[[#This Row],[DATE]])</f>
        <v>23</v>
      </c>
      <c r="O283" s="11" t="str">
        <f>TEXT(InputData[[#This Row],[DATE]],"MMMM")</f>
        <v>January</v>
      </c>
      <c r="P283" s="11">
        <f>YEAR(InputData[[#This Row],[DATE]])</f>
        <v>2022</v>
      </c>
    </row>
    <row r="284" spans="1:16" x14ac:dyDescent="0.35">
      <c r="A284" s="3">
        <v>44584</v>
      </c>
      <c r="B284" s="4" t="s">
        <v>94</v>
      </c>
      <c r="C284" s="5">
        <v>8</v>
      </c>
      <c r="D284" s="5" t="s">
        <v>108</v>
      </c>
      <c r="E284" s="5" t="s">
        <v>143</v>
      </c>
      <c r="F284" s="6">
        <v>0</v>
      </c>
      <c r="G284" t="str">
        <f>VLOOKUP(InputData[[#This Row],[PRODUCT ID]],'Master Data'!A:F,2,0)</f>
        <v>Product42</v>
      </c>
      <c r="H284" t="str">
        <f>VLOOKUP(InputData[[#This Row],[PRODUCT ID]],'Master Data'!A:F,3,0)</f>
        <v>Category05</v>
      </c>
      <c r="I284" t="str">
        <f>VLOOKUP(InputData[[#This Row],[PRODUCT ID]],'Master Data'!A:F,4,0)</f>
        <v>Ft</v>
      </c>
      <c r="J284" s="15">
        <f>VLOOKUP(InputData[[#This Row],[PRODUCT ID]],'Master Data'!A:F,5,0)</f>
        <v>120</v>
      </c>
      <c r="K284" s="15">
        <f>VLOOKUP(InputData[[#This Row],[PRODUCT ID]],'Master Data'!A:F,6,0)</f>
        <v>162</v>
      </c>
      <c r="L284" s="15">
        <f>InputData[[#This Row],[BUYING PRIZE]]*InputData[[#This Row],[QUANTITY]]</f>
        <v>960</v>
      </c>
      <c r="M284" s="15">
        <f>InputData[[#This Row],[SELLING PRICE]]*InputData[[#This Row],[QUANTITY]]*(1-InputData[[#This Row],[DISCOUNT %]])</f>
        <v>1296</v>
      </c>
      <c r="N284" s="11">
        <f>DAY(InputData[[#This Row],[DATE]])</f>
        <v>23</v>
      </c>
      <c r="O284" s="11" t="str">
        <f>TEXT(InputData[[#This Row],[DATE]],"MMMM")</f>
        <v>January</v>
      </c>
      <c r="P284" s="11">
        <f>YEAR(InputData[[#This Row],[DATE]])</f>
        <v>2022</v>
      </c>
    </row>
    <row r="285" spans="1:16" x14ac:dyDescent="0.35">
      <c r="A285" s="3">
        <v>44585</v>
      </c>
      <c r="B285" s="4" t="s">
        <v>69</v>
      </c>
      <c r="C285" s="5">
        <v>15</v>
      </c>
      <c r="D285" s="5" t="s">
        <v>106</v>
      </c>
      <c r="E285" s="5" t="s">
        <v>143</v>
      </c>
      <c r="F285" s="6">
        <v>0</v>
      </c>
      <c r="G285" t="str">
        <f>VLOOKUP(InputData[[#This Row],[PRODUCT ID]],'Master Data'!A:F,2,0)</f>
        <v>Product30</v>
      </c>
      <c r="H285" t="str">
        <f>VLOOKUP(InputData[[#This Row],[PRODUCT ID]],'Master Data'!A:F,3,0)</f>
        <v>Category04</v>
      </c>
      <c r="I285" t="str">
        <f>VLOOKUP(InputData[[#This Row],[PRODUCT ID]],'Master Data'!A:F,4,0)</f>
        <v>Ft</v>
      </c>
      <c r="J285" s="15">
        <f>VLOOKUP(InputData[[#This Row],[PRODUCT ID]],'Master Data'!A:F,5,0)</f>
        <v>148</v>
      </c>
      <c r="K285" s="15">
        <f>VLOOKUP(InputData[[#This Row],[PRODUCT ID]],'Master Data'!A:F,6,0)</f>
        <v>201.28</v>
      </c>
      <c r="L285" s="15">
        <f>InputData[[#This Row],[BUYING PRIZE]]*InputData[[#This Row],[QUANTITY]]</f>
        <v>2220</v>
      </c>
      <c r="M285" s="15">
        <f>InputData[[#This Row],[SELLING PRICE]]*InputData[[#This Row],[QUANTITY]]*(1-InputData[[#This Row],[DISCOUNT %]])</f>
        <v>3019.2</v>
      </c>
      <c r="N285" s="11">
        <f>DAY(InputData[[#This Row],[DATE]])</f>
        <v>24</v>
      </c>
      <c r="O285" s="11" t="str">
        <f>TEXT(InputData[[#This Row],[DATE]],"MMMM")</f>
        <v>January</v>
      </c>
      <c r="P285" s="11">
        <f>YEAR(InputData[[#This Row],[DATE]])</f>
        <v>2022</v>
      </c>
    </row>
    <row r="286" spans="1:16" x14ac:dyDescent="0.35">
      <c r="A286" s="3">
        <v>44586</v>
      </c>
      <c r="B286" s="4" t="s">
        <v>41</v>
      </c>
      <c r="C286" s="5">
        <v>14</v>
      </c>
      <c r="D286" s="5" t="s">
        <v>108</v>
      </c>
      <c r="E286" s="5" t="s">
        <v>107</v>
      </c>
      <c r="F286" s="6">
        <v>0</v>
      </c>
      <c r="G286" t="str">
        <f>VLOOKUP(InputData[[#This Row],[PRODUCT ID]],'Master Data'!A:F,2,0)</f>
        <v>Product17</v>
      </c>
      <c r="H286" t="str">
        <f>VLOOKUP(InputData[[#This Row],[PRODUCT ID]],'Master Data'!A:F,3,0)</f>
        <v>Category02</v>
      </c>
      <c r="I286" t="str">
        <f>VLOOKUP(InputData[[#This Row],[PRODUCT ID]],'Master Data'!A:F,4,0)</f>
        <v>Ft</v>
      </c>
      <c r="J286" s="15">
        <f>VLOOKUP(InputData[[#This Row],[PRODUCT ID]],'Master Data'!A:F,5,0)</f>
        <v>134</v>
      </c>
      <c r="K286" s="15">
        <f>VLOOKUP(InputData[[#This Row],[PRODUCT ID]],'Master Data'!A:F,6,0)</f>
        <v>156.78</v>
      </c>
      <c r="L286" s="15">
        <f>InputData[[#This Row],[BUYING PRIZE]]*InputData[[#This Row],[QUANTITY]]</f>
        <v>1876</v>
      </c>
      <c r="M286" s="15">
        <f>InputData[[#This Row],[SELLING PRICE]]*InputData[[#This Row],[QUANTITY]]*(1-InputData[[#This Row],[DISCOUNT %]])</f>
        <v>2194.92</v>
      </c>
      <c r="N286" s="11">
        <f>DAY(InputData[[#This Row],[DATE]])</f>
        <v>25</v>
      </c>
      <c r="O286" s="11" t="str">
        <f>TEXT(InputData[[#This Row],[DATE]],"MMMM")</f>
        <v>January</v>
      </c>
      <c r="P286" s="11">
        <f>YEAR(InputData[[#This Row],[DATE]])</f>
        <v>2022</v>
      </c>
    </row>
    <row r="287" spans="1:16" x14ac:dyDescent="0.35">
      <c r="A287" s="3">
        <v>44589</v>
      </c>
      <c r="B287" s="4" t="s">
        <v>39</v>
      </c>
      <c r="C287" s="5">
        <v>11</v>
      </c>
      <c r="D287" s="5" t="s">
        <v>108</v>
      </c>
      <c r="E287" s="5" t="s">
        <v>143</v>
      </c>
      <c r="F287" s="6">
        <v>0</v>
      </c>
      <c r="G287" t="str">
        <f>VLOOKUP(InputData[[#This Row],[PRODUCT ID]],'Master Data'!A:F,2,0)</f>
        <v>Product16</v>
      </c>
      <c r="H287" t="str">
        <f>VLOOKUP(InputData[[#This Row],[PRODUCT ID]],'Master Data'!A:F,3,0)</f>
        <v>Category02</v>
      </c>
      <c r="I287" t="str">
        <f>VLOOKUP(InputData[[#This Row],[PRODUCT ID]],'Master Data'!A:F,4,0)</f>
        <v>No.</v>
      </c>
      <c r="J287" s="15">
        <f>VLOOKUP(InputData[[#This Row],[PRODUCT ID]],'Master Data'!A:F,5,0)</f>
        <v>13</v>
      </c>
      <c r="K287" s="15">
        <f>VLOOKUP(InputData[[#This Row],[PRODUCT ID]],'Master Data'!A:F,6,0)</f>
        <v>16.64</v>
      </c>
      <c r="L287" s="15">
        <f>InputData[[#This Row],[BUYING PRIZE]]*InputData[[#This Row],[QUANTITY]]</f>
        <v>143</v>
      </c>
      <c r="M287" s="15">
        <f>InputData[[#This Row],[SELLING PRICE]]*InputData[[#This Row],[QUANTITY]]*(1-InputData[[#This Row],[DISCOUNT %]])</f>
        <v>183.04000000000002</v>
      </c>
      <c r="N287" s="11">
        <f>DAY(InputData[[#This Row],[DATE]])</f>
        <v>28</v>
      </c>
      <c r="O287" s="11" t="str">
        <f>TEXT(InputData[[#This Row],[DATE]],"MMMM")</f>
        <v>January</v>
      </c>
      <c r="P287" s="11">
        <f>YEAR(InputData[[#This Row],[DATE]])</f>
        <v>2022</v>
      </c>
    </row>
    <row r="288" spans="1:16" x14ac:dyDescent="0.35">
      <c r="A288" s="3">
        <v>44592</v>
      </c>
      <c r="B288" s="4" t="s">
        <v>54</v>
      </c>
      <c r="C288" s="5">
        <v>6</v>
      </c>
      <c r="D288" s="5" t="s">
        <v>106</v>
      </c>
      <c r="E288" s="5" t="s">
        <v>107</v>
      </c>
      <c r="F288" s="6">
        <v>0</v>
      </c>
      <c r="G288" t="str">
        <f>VLOOKUP(InputData[[#This Row],[PRODUCT ID]],'Master Data'!A:F,2,0)</f>
        <v>Product23</v>
      </c>
      <c r="H288" t="str">
        <f>VLOOKUP(InputData[[#This Row],[PRODUCT ID]],'Master Data'!A:F,3,0)</f>
        <v>Category03</v>
      </c>
      <c r="I288" t="str">
        <f>VLOOKUP(InputData[[#This Row],[PRODUCT ID]],'Master Data'!A:F,4,0)</f>
        <v>Ft</v>
      </c>
      <c r="J288" s="15">
        <f>VLOOKUP(InputData[[#This Row],[PRODUCT ID]],'Master Data'!A:F,5,0)</f>
        <v>141</v>
      </c>
      <c r="K288" s="15">
        <f>VLOOKUP(InputData[[#This Row],[PRODUCT ID]],'Master Data'!A:F,6,0)</f>
        <v>149.46</v>
      </c>
      <c r="L288" s="15">
        <f>InputData[[#This Row],[BUYING PRIZE]]*InputData[[#This Row],[QUANTITY]]</f>
        <v>846</v>
      </c>
      <c r="M288" s="15">
        <f>InputData[[#This Row],[SELLING PRICE]]*InputData[[#This Row],[QUANTITY]]*(1-InputData[[#This Row],[DISCOUNT %]])</f>
        <v>896.76</v>
      </c>
      <c r="N288" s="11">
        <f>DAY(InputData[[#This Row],[DATE]])</f>
        <v>31</v>
      </c>
      <c r="O288" s="11" t="str">
        <f>TEXT(InputData[[#This Row],[DATE]],"MMMM")</f>
        <v>January</v>
      </c>
      <c r="P288" s="11">
        <f>YEAR(InputData[[#This Row],[DATE]])</f>
        <v>2022</v>
      </c>
    </row>
    <row r="289" spans="1:16" x14ac:dyDescent="0.35">
      <c r="A289" s="3">
        <v>44592</v>
      </c>
      <c r="B289" s="4" t="s">
        <v>92</v>
      </c>
      <c r="C289" s="5">
        <v>9</v>
      </c>
      <c r="D289" s="5" t="s">
        <v>108</v>
      </c>
      <c r="E289" s="5" t="s">
        <v>107</v>
      </c>
      <c r="F289" s="6">
        <v>0</v>
      </c>
      <c r="G289" t="str">
        <f>VLOOKUP(InputData[[#This Row],[PRODUCT ID]],'Master Data'!A:F,2,0)</f>
        <v>Product41</v>
      </c>
      <c r="H289" t="str">
        <f>VLOOKUP(InputData[[#This Row],[PRODUCT ID]],'Master Data'!A:F,3,0)</f>
        <v>Category05</v>
      </c>
      <c r="I289" t="str">
        <f>VLOOKUP(InputData[[#This Row],[PRODUCT ID]],'Master Data'!A:F,4,0)</f>
        <v>Ft</v>
      </c>
      <c r="J289" s="15">
        <f>VLOOKUP(InputData[[#This Row],[PRODUCT ID]],'Master Data'!A:F,5,0)</f>
        <v>138</v>
      </c>
      <c r="K289" s="15">
        <f>VLOOKUP(InputData[[#This Row],[PRODUCT ID]],'Master Data'!A:F,6,0)</f>
        <v>173.88</v>
      </c>
      <c r="L289" s="15">
        <f>InputData[[#This Row],[BUYING PRIZE]]*InputData[[#This Row],[QUANTITY]]</f>
        <v>1242</v>
      </c>
      <c r="M289" s="15">
        <f>InputData[[#This Row],[SELLING PRICE]]*InputData[[#This Row],[QUANTITY]]*(1-InputData[[#This Row],[DISCOUNT %]])</f>
        <v>1564.92</v>
      </c>
      <c r="N289" s="11">
        <f>DAY(InputData[[#This Row],[DATE]])</f>
        <v>31</v>
      </c>
      <c r="O289" s="11" t="str">
        <f>TEXT(InputData[[#This Row],[DATE]],"MMMM")</f>
        <v>January</v>
      </c>
      <c r="P289" s="11">
        <f>YEAR(InputData[[#This Row],[DATE]])</f>
        <v>2022</v>
      </c>
    </row>
    <row r="290" spans="1:16" x14ac:dyDescent="0.35">
      <c r="A290" s="3">
        <v>44593</v>
      </c>
      <c r="B290" s="4" t="s">
        <v>16</v>
      </c>
      <c r="C290" s="5">
        <v>9</v>
      </c>
      <c r="D290" s="5" t="s">
        <v>108</v>
      </c>
      <c r="E290" s="5" t="s">
        <v>107</v>
      </c>
      <c r="F290" s="6">
        <v>0</v>
      </c>
      <c r="G290" t="str">
        <f>VLOOKUP(InputData[[#This Row],[PRODUCT ID]],'Master Data'!A:F,2,0)</f>
        <v>Product05</v>
      </c>
      <c r="H290" t="str">
        <f>VLOOKUP(InputData[[#This Row],[PRODUCT ID]],'Master Data'!A:F,3,0)</f>
        <v>Category01</v>
      </c>
      <c r="I290" t="str">
        <f>VLOOKUP(InputData[[#This Row],[PRODUCT ID]],'Master Data'!A:F,4,0)</f>
        <v>Ft</v>
      </c>
      <c r="J290" s="15">
        <f>VLOOKUP(InputData[[#This Row],[PRODUCT ID]],'Master Data'!A:F,5,0)</f>
        <v>133</v>
      </c>
      <c r="K290" s="15">
        <f>VLOOKUP(InputData[[#This Row],[PRODUCT ID]],'Master Data'!A:F,6,0)</f>
        <v>155.61000000000001</v>
      </c>
      <c r="L290" s="15">
        <f>InputData[[#This Row],[BUYING PRIZE]]*InputData[[#This Row],[QUANTITY]]</f>
        <v>1197</v>
      </c>
      <c r="M290" s="15">
        <f>InputData[[#This Row],[SELLING PRICE]]*InputData[[#This Row],[QUANTITY]]*(1-InputData[[#This Row],[DISCOUNT %]])</f>
        <v>1400.4900000000002</v>
      </c>
      <c r="N290" s="11">
        <f>DAY(InputData[[#This Row],[DATE]])</f>
        <v>1</v>
      </c>
      <c r="O290" s="11" t="str">
        <f>TEXT(InputData[[#This Row],[DATE]],"MMMM")</f>
        <v>February</v>
      </c>
      <c r="P290" s="11">
        <f>YEAR(InputData[[#This Row],[DATE]])</f>
        <v>2022</v>
      </c>
    </row>
    <row r="291" spans="1:16" x14ac:dyDescent="0.35">
      <c r="A291" s="3">
        <v>44595</v>
      </c>
      <c r="B291" s="4" t="s">
        <v>35</v>
      </c>
      <c r="C291" s="5">
        <v>8</v>
      </c>
      <c r="D291" s="5" t="s">
        <v>108</v>
      </c>
      <c r="E291" s="5" t="s">
        <v>143</v>
      </c>
      <c r="F291" s="6">
        <v>0</v>
      </c>
      <c r="G291" t="str">
        <f>VLOOKUP(InputData[[#This Row],[PRODUCT ID]],'Master Data'!A:F,2,0)</f>
        <v>Product14</v>
      </c>
      <c r="H291" t="str">
        <f>VLOOKUP(InputData[[#This Row],[PRODUCT ID]],'Master Data'!A:F,3,0)</f>
        <v>Category02</v>
      </c>
      <c r="I291" t="str">
        <f>VLOOKUP(InputData[[#This Row],[PRODUCT ID]],'Master Data'!A:F,4,0)</f>
        <v>Kg</v>
      </c>
      <c r="J291" s="15">
        <f>VLOOKUP(InputData[[#This Row],[PRODUCT ID]],'Master Data'!A:F,5,0)</f>
        <v>112</v>
      </c>
      <c r="K291" s="15">
        <f>VLOOKUP(InputData[[#This Row],[PRODUCT ID]],'Master Data'!A:F,6,0)</f>
        <v>146.72</v>
      </c>
      <c r="L291" s="15">
        <f>InputData[[#This Row],[BUYING PRIZE]]*InputData[[#This Row],[QUANTITY]]</f>
        <v>896</v>
      </c>
      <c r="M291" s="15">
        <f>InputData[[#This Row],[SELLING PRICE]]*InputData[[#This Row],[QUANTITY]]*(1-InputData[[#This Row],[DISCOUNT %]])</f>
        <v>1173.76</v>
      </c>
      <c r="N291" s="11">
        <f>DAY(InputData[[#This Row],[DATE]])</f>
        <v>3</v>
      </c>
      <c r="O291" s="11" t="str">
        <f>TEXT(InputData[[#This Row],[DATE]],"MMMM")</f>
        <v>February</v>
      </c>
      <c r="P291" s="11">
        <f>YEAR(InputData[[#This Row],[DATE]])</f>
        <v>2022</v>
      </c>
    </row>
    <row r="292" spans="1:16" x14ac:dyDescent="0.35">
      <c r="A292" s="3">
        <v>44597</v>
      </c>
      <c r="B292" s="4" t="s">
        <v>43</v>
      </c>
      <c r="C292" s="5">
        <v>6</v>
      </c>
      <c r="D292" s="5" t="s">
        <v>108</v>
      </c>
      <c r="E292" s="5" t="s">
        <v>107</v>
      </c>
      <c r="F292" s="6">
        <v>0</v>
      </c>
      <c r="G292" t="str">
        <f>VLOOKUP(InputData[[#This Row],[PRODUCT ID]],'Master Data'!A:F,2,0)</f>
        <v>Product18</v>
      </c>
      <c r="H292" t="str">
        <f>VLOOKUP(InputData[[#This Row],[PRODUCT ID]],'Master Data'!A:F,3,0)</f>
        <v>Category02</v>
      </c>
      <c r="I292" t="str">
        <f>VLOOKUP(InputData[[#This Row],[PRODUCT ID]],'Master Data'!A:F,4,0)</f>
        <v>No.</v>
      </c>
      <c r="J292" s="15">
        <f>VLOOKUP(InputData[[#This Row],[PRODUCT ID]],'Master Data'!A:F,5,0)</f>
        <v>37</v>
      </c>
      <c r="K292" s="15">
        <f>VLOOKUP(InputData[[#This Row],[PRODUCT ID]],'Master Data'!A:F,6,0)</f>
        <v>49.21</v>
      </c>
      <c r="L292" s="15">
        <f>InputData[[#This Row],[BUYING PRIZE]]*InputData[[#This Row],[QUANTITY]]</f>
        <v>222</v>
      </c>
      <c r="M292" s="15">
        <f>InputData[[#This Row],[SELLING PRICE]]*InputData[[#This Row],[QUANTITY]]*(1-InputData[[#This Row],[DISCOUNT %]])</f>
        <v>295.26</v>
      </c>
      <c r="N292" s="11">
        <f>DAY(InputData[[#This Row],[DATE]])</f>
        <v>5</v>
      </c>
      <c r="O292" s="11" t="str">
        <f>TEXT(InputData[[#This Row],[DATE]],"MMMM")</f>
        <v>February</v>
      </c>
      <c r="P292" s="11">
        <f>YEAR(InputData[[#This Row],[DATE]])</f>
        <v>2022</v>
      </c>
    </row>
    <row r="293" spans="1:16" x14ac:dyDescent="0.35">
      <c r="A293" s="3">
        <v>44598</v>
      </c>
      <c r="B293" s="4" t="s">
        <v>10</v>
      </c>
      <c r="C293" s="5">
        <v>6</v>
      </c>
      <c r="D293" s="5" t="s">
        <v>108</v>
      </c>
      <c r="E293" s="5" t="s">
        <v>107</v>
      </c>
      <c r="F293" s="6">
        <v>0</v>
      </c>
      <c r="G293" t="str">
        <f>VLOOKUP(InputData[[#This Row],[PRODUCT ID]],'Master Data'!A:F,2,0)</f>
        <v>Product02</v>
      </c>
      <c r="H293" t="str">
        <f>VLOOKUP(InputData[[#This Row],[PRODUCT ID]],'Master Data'!A:F,3,0)</f>
        <v>Category01</v>
      </c>
      <c r="I293" t="str">
        <f>VLOOKUP(InputData[[#This Row],[PRODUCT ID]],'Master Data'!A:F,4,0)</f>
        <v>Kg</v>
      </c>
      <c r="J293" s="15">
        <f>VLOOKUP(InputData[[#This Row],[PRODUCT ID]],'Master Data'!A:F,5,0)</f>
        <v>105</v>
      </c>
      <c r="K293" s="15">
        <f>VLOOKUP(InputData[[#This Row],[PRODUCT ID]],'Master Data'!A:F,6,0)</f>
        <v>142.80000000000001</v>
      </c>
      <c r="L293" s="15">
        <f>InputData[[#This Row],[BUYING PRIZE]]*InputData[[#This Row],[QUANTITY]]</f>
        <v>630</v>
      </c>
      <c r="M293" s="15">
        <f>InputData[[#This Row],[SELLING PRICE]]*InputData[[#This Row],[QUANTITY]]*(1-InputData[[#This Row],[DISCOUNT %]])</f>
        <v>856.80000000000007</v>
      </c>
      <c r="N293" s="11">
        <f>DAY(InputData[[#This Row],[DATE]])</f>
        <v>6</v>
      </c>
      <c r="O293" s="11" t="str">
        <f>TEXT(InputData[[#This Row],[DATE]],"MMMM")</f>
        <v>February</v>
      </c>
      <c r="P293" s="11">
        <f>YEAR(InputData[[#This Row],[DATE]])</f>
        <v>2022</v>
      </c>
    </row>
    <row r="294" spans="1:16" x14ac:dyDescent="0.35">
      <c r="A294" s="3">
        <v>44600</v>
      </c>
      <c r="B294" s="4" t="s">
        <v>16</v>
      </c>
      <c r="C294" s="5">
        <v>11</v>
      </c>
      <c r="D294" s="5" t="s">
        <v>106</v>
      </c>
      <c r="E294" s="5" t="s">
        <v>107</v>
      </c>
      <c r="F294" s="6">
        <v>0</v>
      </c>
      <c r="G294" t="str">
        <f>VLOOKUP(InputData[[#This Row],[PRODUCT ID]],'Master Data'!A:F,2,0)</f>
        <v>Product05</v>
      </c>
      <c r="H294" t="str">
        <f>VLOOKUP(InputData[[#This Row],[PRODUCT ID]],'Master Data'!A:F,3,0)</f>
        <v>Category01</v>
      </c>
      <c r="I294" t="str">
        <f>VLOOKUP(InputData[[#This Row],[PRODUCT ID]],'Master Data'!A:F,4,0)</f>
        <v>Ft</v>
      </c>
      <c r="J294" s="15">
        <f>VLOOKUP(InputData[[#This Row],[PRODUCT ID]],'Master Data'!A:F,5,0)</f>
        <v>133</v>
      </c>
      <c r="K294" s="15">
        <f>VLOOKUP(InputData[[#This Row],[PRODUCT ID]],'Master Data'!A:F,6,0)</f>
        <v>155.61000000000001</v>
      </c>
      <c r="L294" s="15">
        <f>InputData[[#This Row],[BUYING PRIZE]]*InputData[[#This Row],[QUANTITY]]</f>
        <v>1463</v>
      </c>
      <c r="M294" s="15">
        <f>InputData[[#This Row],[SELLING PRICE]]*InputData[[#This Row],[QUANTITY]]*(1-InputData[[#This Row],[DISCOUNT %]])</f>
        <v>1711.71</v>
      </c>
      <c r="N294" s="11">
        <f>DAY(InputData[[#This Row],[DATE]])</f>
        <v>8</v>
      </c>
      <c r="O294" s="11" t="str">
        <f>TEXT(InputData[[#This Row],[DATE]],"MMMM")</f>
        <v>February</v>
      </c>
      <c r="P294" s="11">
        <f>YEAR(InputData[[#This Row],[DATE]])</f>
        <v>2022</v>
      </c>
    </row>
    <row r="295" spans="1:16" x14ac:dyDescent="0.35">
      <c r="A295" s="3">
        <v>44600</v>
      </c>
      <c r="B295" s="4" t="s">
        <v>14</v>
      </c>
      <c r="C295" s="5">
        <v>3</v>
      </c>
      <c r="D295" s="5" t="s">
        <v>106</v>
      </c>
      <c r="E295" s="5" t="s">
        <v>107</v>
      </c>
      <c r="F295" s="6">
        <v>0</v>
      </c>
      <c r="G295" t="str">
        <f>VLOOKUP(InputData[[#This Row],[PRODUCT ID]],'Master Data'!A:F,2,0)</f>
        <v>Product04</v>
      </c>
      <c r="H295" t="str">
        <f>VLOOKUP(InputData[[#This Row],[PRODUCT ID]],'Master Data'!A:F,3,0)</f>
        <v>Category01</v>
      </c>
      <c r="I295" t="str">
        <f>VLOOKUP(InputData[[#This Row],[PRODUCT ID]],'Master Data'!A:F,4,0)</f>
        <v>Lt</v>
      </c>
      <c r="J295" s="15">
        <f>VLOOKUP(InputData[[#This Row],[PRODUCT ID]],'Master Data'!A:F,5,0)</f>
        <v>44</v>
      </c>
      <c r="K295" s="15">
        <f>VLOOKUP(InputData[[#This Row],[PRODUCT ID]],'Master Data'!A:F,6,0)</f>
        <v>48.84</v>
      </c>
      <c r="L295" s="15">
        <f>InputData[[#This Row],[BUYING PRIZE]]*InputData[[#This Row],[QUANTITY]]</f>
        <v>132</v>
      </c>
      <c r="M295" s="15">
        <f>InputData[[#This Row],[SELLING PRICE]]*InputData[[#This Row],[QUANTITY]]*(1-InputData[[#This Row],[DISCOUNT %]])</f>
        <v>146.52000000000001</v>
      </c>
      <c r="N295" s="11">
        <f>DAY(InputData[[#This Row],[DATE]])</f>
        <v>8</v>
      </c>
      <c r="O295" s="11" t="str">
        <f>TEXT(InputData[[#This Row],[DATE]],"MMMM")</f>
        <v>February</v>
      </c>
      <c r="P295" s="11">
        <f>YEAR(InputData[[#This Row],[DATE]])</f>
        <v>2022</v>
      </c>
    </row>
    <row r="296" spans="1:16" x14ac:dyDescent="0.35">
      <c r="A296" s="3">
        <v>44601</v>
      </c>
      <c r="B296" s="4" t="s">
        <v>73</v>
      </c>
      <c r="C296" s="5">
        <v>14</v>
      </c>
      <c r="D296" s="5" t="s">
        <v>106</v>
      </c>
      <c r="E296" s="5" t="s">
        <v>143</v>
      </c>
      <c r="F296" s="6">
        <v>0</v>
      </c>
      <c r="G296" t="str">
        <f>VLOOKUP(InputData[[#This Row],[PRODUCT ID]],'Master Data'!A:F,2,0)</f>
        <v>Product32</v>
      </c>
      <c r="H296" t="str">
        <f>VLOOKUP(InputData[[#This Row],[PRODUCT ID]],'Master Data'!A:F,3,0)</f>
        <v>Category04</v>
      </c>
      <c r="I296" t="str">
        <f>VLOOKUP(InputData[[#This Row],[PRODUCT ID]],'Master Data'!A:F,4,0)</f>
        <v>Kg</v>
      </c>
      <c r="J296" s="15">
        <f>VLOOKUP(InputData[[#This Row],[PRODUCT ID]],'Master Data'!A:F,5,0)</f>
        <v>89</v>
      </c>
      <c r="K296" s="15">
        <f>VLOOKUP(InputData[[#This Row],[PRODUCT ID]],'Master Data'!A:F,6,0)</f>
        <v>117.48</v>
      </c>
      <c r="L296" s="15">
        <f>InputData[[#This Row],[BUYING PRIZE]]*InputData[[#This Row],[QUANTITY]]</f>
        <v>1246</v>
      </c>
      <c r="M296" s="15">
        <f>InputData[[#This Row],[SELLING PRICE]]*InputData[[#This Row],[QUANTITY]]*(1-InputData[[#This Row],[DISCOUNT %]])</f>
        <v>1644.72</v>
      </c>
      <c r="N296" s="11">
        <f>DAY(InputData[[#This Row],[DATE]])</f>
        <v>9</v>
      </c>
      <c r="O296" s="11" t="str">
        <f>TEXT(InputData[[#This Row],[DATE]],"MMMM")</f>
        <v>February</v>
      </c>
      <c r="P296" s="11">
        <f>YEAR(InputData[[#This Row],[DATE]])</f>
        <v>2022</v>
      </c>
    </row>
    <row r="297" spans="1:16" x14ac:dyDescent="0.35">
      <c r="A297" s="3">
        <v>44604</v>
      </c>
      <c r="B297" s="4" t="s">
        <v>26</v>
      </c>
      <c r="C297" s="5">
        <v>13</v>
      </c>
      <c r="D297" s="5" t="s">
        <v>108</v>
      </c>
      <c r="E297" s="5" t="s">
        <v>107</v>
      </c>
      <c r="F297" s="6">
        <v>0</v>
      </c>
      <c r="G297" t="str">
        <f>VLOOKUP(InputData[[#This Row],[PRODUCT ID]],'Master Data'!A:F,2,0)</f>
        <v>Product10</v>
      </c>
      <c r="H297" t="str">
        <f>VLOOKUP(InputData[[#This Row],[PRODUCT ID]],'Master Data'!A:F,3,0)</f>
        <v>Category02</v>
      </c>
      <c r="I297" t="str">
        <f>VLOOKUP(InputData[[#This Row],[PRODUCT ID]],'Master Data'!A:F,4,0)</f>
        <v>Ft</v>
      </c>
      <c r="J297" s="15">
        <f>VLOOKUP(InputData[[#This Row],[PRODUCT ID]],'Master Data'!A:F,5,0)</f>
        <v>148</v>
      </c>
      <c r="K297" s="15">
        <f>VLOOKUP(InputData[[#This Row],[PRODUCT ID]],'Master Data'!A:F,6,0)</f>
        <v>164.28</v>
      </c>
      <c r="L297" s="15">
        <f>InputData[[#This Row],[BUYING PRIZE]]*InputData[[#This Row],[QUANTITY]]</f>
        <v>1924</v>
      </c>
      <c r="M297" s="15">
        <f>InputData[[#This Row],[SELLING PRICE]]*InputData[[#This Row],[QUANTITY]]*(1-InputData[[#This Row],[DISCOUNT %]])</f>
        <v>2135.64</v>
      </c>
      <c r="N297" s="11">
        <f>DAY(InputData[[#This Row],[DATE]])</f>
        <v>12</v>
      </c>
      <c r="O297" s="11" t="str">
        <f>TEXT(InputData[[#This Row],[DATE]],"MMMM")</f>
        <v>February</v>
      </c>
      <c r="P297" s="11">
        <f>YEAR(InputData[[#This Row],[DATE]])</f>
        <v>2022</v>
      </c>
    </row>
    <row r="298" spans="1:16" x14ac:dyDescent="0.35">
      <c r="A298" s="3">
        <v>44606</v>
      </c>
      <c r="B298" s="4" t="s">
        <v>60</v>
      </c>
      <c r="C298" s="5">
        <v>8</v>
      </c>
      <c r="D298" s="5" t="s">
        <v>106</v>
      </c>
      <c r="E298" s="5" t="s">
        <v>107</v>
      </c>
      <c r="F298" s="6">
        <v>0</v>
      </c>
      <c r="G298" t="str">
        <f>VLOOKUP(InputData[[#This Row],[PRODUCT ID]],'Master Data'!A:F,2,0)</f>
        <v>Product26</v>
      </c>
      <c r="H298" t="str">
        <f>VLOOKUP(InputData[[#This Row],[PRODUCT ID]],'Master Data'!A:F,3,0)</f>
        <v>Category04</v>
      </c>
      <c r="I298" t="str">
        <f>VLOOKUP(InputData[[#This Row],[PRODUCT ID]],'Master Data'!A:F,4,0)</f>
        <v>No.</v>
      </c>
      <c r="J298" s="15">
        <f>VLOOKUP(InputData[[#This Row],[PRODUCT ID]],'Master Data'!A:F,5,0)</f>
        <v>18</v>
      </c>
      <c r="K298" s="15">
        <f>VLOOKUP(InputData[[#This Row],[PRODUCT ID]],'Master Data'!A:F,6,0)</f>
        <v>24.66</v>
      </c>
      <c r="L298" s="15">
        <f>InputData[[#This Row],[BUYING PRIZE]]*InputData[[#This Row],[QUANTITY]]</f>
        <v>144</v>
      </c>
      <c r="M298" s="15">
        <f>InputData[[#This Row],[SELLING PRICE]]*InputData[[#This Row],[QUANTITY]]*(1-InputData[[#This Row],[DISCOUNT %]])</f>
        <v>197.28</v>
      </c>
      <c r="N298" s="11">
        <f>DAY(InputData[[#This Row],[DATE]])</f>
        <v>14</v>
      </c>
      <c r="O298" s="11" t="str">
        <f>TEXT(InputData[[#This Row],[DATE]],"MMMM")</f>
        <v>February</v>
      </c>
      <c r="P298" s="11">
        <f>YEAR(InputData[[#This Row],[DATE]])</f>
        <v>2022</v>
      </c>
    </row>
    <row r="299" spans="1:16" x14ac:dyDescent="0.35">
      <c r="A299" s="3">
        <v>44606</v>
      </c>
      <c r="B299" s="4" t="s">
        <v>65</v>
      </c>
      <c r="C299" s="5">
        <v>3</v>
      </c>
      <c r="D299" s="5" t="s">
        <v>108</v>
      </c>
      <c r="E299" s="5" t="s">
        <v>107</v>
      </c>
      <c r="F299" s="6">
        <v>0</v>
      </c>
      <c r="G299" t="str">
        <f>VLOOKUP(InputData[[#This Row],[PRODUCT ID]],'Master Data'!A:F,2,0)</f>
        <v>Product28</v>
      </c>
      <c r="H299" t="str">
        <f>VLOOKUP(InputData[[#This Row],[PRODUCT ID]],'Master Data'!A:F,3,0)</f>
        <v>Category04</v>
      </c>
      <c r="I299" t="str">
        <f>VLOOKUP(InputData[[#This Row],[PRODUCT ID]],'Master Data'!A:F,4,0)</f>
        <v>No.</v>
      </c>
      <c r="J299" s="15">
        <f>VLOOKUP(InputData[[#This Row],[PRODUCT ID]],'Master Data'!A:F,5,0)</f>
        <v>37</v>
      </c>
      <c r="K299" s="15">
        <f>VLOOKUP(InputData[[#This Row],[PRODUCT ID]],'Master Data'!A:F,6,0)</f>
        <v>41.81</v>
      </c>
      <c r="L299" s="15">
        <f>InputData[[#This Row],[BUYING PRIZE]]*InputData[[#This Row],[QUANTITY]]</f>
        <v>111</v>
      </c>
      <c r="M299" s="15">
        <f>InputData[[#This Row],[SELLING PRICE]]*InputData[[#This Row],[QUANTITY]]*(1-InputData[[#This Row],[DISCOUNT %]])</f>
        <v>125.43</v>
      </c>
      <c r="N299" s="11">
        <f>DAY(InputData[[#This Row],[DATE]])</f>
        <v>14</v>
      </c>
      <c r="O299" s="11" t="str">
        <f>TEXT(InputData[[#This Row],[DATE]],"MMMM")</f>
        <v>February</v>
      </c>
      <c r="P299" s="11">
        <f>YEAR(InputData[[#This Row],[DATE]])</f>
        <v>2022</v>
      </c>
    </row>
    <row r="300" spans="1:16" x14ac:dyDescent="0.35">
      <c r="A300" s="3">
        <v>44608</v>
      </c>
      <c r="B300" s="4" t="s">
        <v>73</v>
      </c>
      <c r="C300" s="5">
        <v>1</v>
      </c>
      <c r="D300" s="5" t="s">
        <v>106</v>
      </c>
      <c r="E300" s="5" t="s">
        <v>107</v>
      </c>
      <c r="F300" s="6">
        <v>0</v>
      </c>
      <c r="G300" t="str">
        <f>VLOOKUP(InputData[[#This Row],[PRODUCT ID]],'Master Data'!A:F,2,0)</f>
        <v>Product32</v>
      </c>
      <c r="H300" t="str">
        <f>VLOOKUP(InputData[[#This Row],[PRODUCT ID]],'Master Data'!A:F,3,0)</f>
        <v>Category04</v>
      </c>
      <c r="I300" t="str">
        <f>VLOOKUP(InputData[[#This Row],[PRODUCT ID]],'Master Data'!A:F,4,0)</f>
        <v>Kg</v>
      </c>
      <c r="J300" s="15">
        <f>VLOOKUP(InputData[[#This Row],[PRODUCT ID]],'Master Data'!A:F,5,0)</f>
        <v>89</v>
      </c>
      <c r="K300" s="15">
        <f>VLOOKUP(InputData[[#This Row],[PRODUCT ID]],'Master Data'!A:F,6,0)</f>
        <v>117.48</v>
      </c>
      <c r="L300" s="15">
        <f>InputData[[#This Row],[BUYING PRIZE]]*InputData[[#This Row],[QUANTITY]]</f>
        <v>89</v>
      </c>
      <c r="M300" s="15">
        <f>InputData[[#This Row],[SELLING PRICE]]*InputData[[#This Row],[QUANTITY]]*(1-InputData[[#This Row],[DISCOUNT %]])</f>
        <v>117.48</v>
      </c>
      <c r="N300" s="11">
        <f>DAY(InputData[[#This Row],[DATE]])</f>
        <v>16</v>
      </c>
      <c r="O300" s="11" t="str">
        <f>TEXT(InputData[[#This Row],[DATE]],"MMMM")</f>
        <v>February</v>
      </c>
      <c r="P300" s="11">
        <f>YEAR(InputData[[#This Row],[DATE]])</f>
        <v>2022</v>
      </c>
    </row>
    <row r="301" spans="1:16" x14ac:dyDescent="0.35">
      <c r="A301" s="3">
        <v>44611</v>
      </c>
      <c r="B301" s="4" t="s">
        <v>10</v>
      </c>
      <c r="C301" s="5">
        <v>13</v>
      </c>
      <c r="D301" s="5" t="s">
        <v>106</v>
      </c>
      <c r="E301" s="5" t="s">
        <v>107</v>
      </c>
      <c r="F301" s="6">
        <v>0</v>
      </c>
      <c r="G301" t="str">
        <f>VLOOKUP(InputData[[#This Row],[PRODUCT ID]],'Master Data'!A:F,2,0)</f>
        <v>Product02</v>
      </c>
      <c r="H301" t="str">
        <f>VLOOKUP(InputData[[#This Row],[PRODUCT ID]],'Master Data'!A:F,3,0)</f>
        <v>Category01</v>
      </c>
      <c r="I301" t="str">
        <f>VLOOKUP(InputData[[#This Row],[PRODUCT ID]],'Master Data'!A:F,4,0)</f>
        <v>Kg</v>
      </c>
      <c r="J301" s="15">
        <f>VLOOKUP(InputData[[#This Row],[PRODUCT ID]],'Master Data'!A:F,5,0)</f>
        <v>105</v>
      </c>
      <c r="K301" s="15">
        <f>VLOOKUP(InputData[[#This Row],[PRODUCT ID]],'Master Data'!A:F,6,0)</f>
        <v>142.80000000000001</v>
      </c>
      <c r="L301" s="15">
        <f>InputData[[#This Row],[BUYING PRIZE]]*InputData[[#This Row],[QUANTITY]]</f>
        <v>1365</v>
      </c>
      <c r="M301" s="15">
        <f>InputData[[#This Row],[SELLING PRICE]]*InputData[[#This Row],[QUANTITY]]*(1-InputData[[#This Row],[DISCOUNT %]])</f>
        <v>1856.4</v>
      </c>
      <c r="N301" s="11">
        <f>DAY(InputData[[#This Row],[DATE]])</f>
        <v>19</v>
      </c>
      <c r="O301" s="11" t="str">
        <f>TEXT(InputData[[#This Row],[DATE]],"MMMM")</f>
        <v>February</v>
      </c>
      <c r="P301" s="11">
        <f>YEAR(InputData[[#This Row],[DATE]])</f>
        <v>2022</v>
      </c>
    </row>
    <row r="302" spans="1:16" x14ac:dyDescent="0.35">
      <c r="A302" s="3">
        <v>44612</v>
      </c>
      <c r="B302" s="4" t="s">
        <v>31</v>
      </c>
      <c r="C302" s="5">
        <v>6</v>
      </c>
      <c r="D302" s="5" t="s">
        <v>108</v>
      </c>
      <c r="E302" s="5" t="s">
        <v>107</v>
      </c>
      <c r="F302" s="6">
        <v>0</v>
      </c>
      <c r="G302" t="str">
        <f>VLOOKUP(InputData[[#This Row],[PRODUCT ID]],'Master Data'!A:F,2,0)</f>
        <v>Product12</v>
      </c>
      <c r="H302" t="str">
        <f>VLOOKUP(InputData[[#This Row],[PRODUCT ID]],'Master Data'!A:F,3,0)</f>
        <v>Category02</v>
      </c>
      <c r="I302" t="str">
        <f>VLOOKUP(InputData[[#This Row],[PRODUCT ID]],'Master Data'!A:F,4,0)</f>
        <v>Kg</v>
      </c>
      <c r="J302" s="15">
        <f>VLOOKUP(InputData[[#This Row],[PRODUCT ID]],'Master Data'!A:F,5,0)</f>
        <v>73</v>
      </c>
      <c r="K302" s="15">
        <f>VLOOKUP(InputData[[#This Row],[PRODUCT ID]],'Master Data'!A:F,6,0)</f>
        <v>94.17</v>
      </c>
      <c r="L302" s="15">
        <f>InputData[[#This Row],[BUYING PRIZE]]*InputData[[#This Row],[QUANTITY]]</f>
        <v>438</v>
      </c>
      <c r="M302" s="15">
        <f>InputData[[#This Row],[SELLING PRICE]]*InputData[[#This Row],[QUANTITY]]*(1-InputData[[#This Row],[DISCOUNT %]])</f>
        <v>565.02</v>
      </c>
      <c r="N302" s="11">
        <f>DAY(InputData[[#This Row],[DATE]])</f>
        <v>20</v>
      </c>
      <c r="O302" s="11" t="str">
        <f>TEXT(InputData[[#This Row],[DATE]],"MMMM")</f>
        <v>February</v>
      </c>
      <c r="P302" s="11">
        <f>YEAR(InputData[[#This Row],[DATE]])</f>
        <v>2022</v>
      </c>
    </row>
    <row r="303" spans="1:16" x14ac:dyDescent="0.35">
      <c r="A303" s="3">
        <v>44615</v>
      </c>
      <c r="B303" s="4" t="s">
        <v>33</v>
      </c>
      <c r="C303" s="5">
        <v>6</v>
      </c>
      <c r="D303" s="5" t="s">
        <v>106</v>
      </c>
      <c r="E303" s="5" t="s">
        <v>143</v>
      </c>
      <c r="F303" s="6">
        <v>0</v>
      </c>
      <c r="G303" t="str">
        <f>VLOOKUP(InputData[[#This Row],[PRODUCT ID]],'Master Data'!A:F,2,0)</f>
        <v>Product13</v>
      </c>
      <c r="H303" t="str">
        <f>VLOOKUP(InputData[[#This Row],[PRODUCT ID]],'Master Data'!A:F,3,0)</f>
        <v>Category02</v>
      </c>
      <c r="I303" t="str">
        <f>VLOOKUP(InputData[[#This Row],[PRODUCT ID]],'Master Data'!A:F,4,0)</f>
        <v>Kg</v>
      </c>
      <c r="J303" s="15">
        <f>VLOOKUP(InputData[[#This Row],[PRODUCT ID]],'Master Data'!A:F,5,0)</f>
        <v>112</v>
      </c>
      <c r="K303" s="15">
        <f>VLOOKUP(InputData[[#This Row],[PRODUCT ID]],'Master Data'!A:F,6,0)</f>
        <v>122.08</v>
      </c>
      <c r="L303" s="15">
        <f>InputData[[#This Row],[BUYING PRIZE]]*InputData[[#This Row],[QUANTITY]]</f>
        <v>672</v>
      </c>
      <c r="M303" s="15">
        <f>InputData[[#This Row],[SELLING PRICE]]*InputData[[#This Row],[QUANTITY]]*(1-InputData[[#This Row],[DISCOUNT %]])</f>
        <v>732.48</v>
      </c>
      <c r="N303" s="11">
        <f>DAY(InputData[[#This Row],[DATE]])</f>
        <v>23</v>
      </c>
      <c r="O303" s="11" t="str">
        <f>TEXT(InputData[[#This Row],[DATE]],"MMMM")</f>
        <v>February</v>
      </c>
      <c r="P303" s="11">
        <f>YEAR(InputData[[#This Row],[DATE]])</f>
        <v>2022</v>
      </c>
    </row>
    <row r="304" spans="1:16" x14ac:dyDescent="0.35">
      <c r="A304" s="3">
        <v>44615</v>
      </c>
      <c r="B304" s="4" t="s">
        <v>39</v>
      </c>
      <c r="C304" s="5">
        <v>15</v>
      </c>
      <c r="D304" s="5" t="s">
        <v>106</v>
      </c>
      <c r="E304" s="5" t="s">
        <v>107</v>
      </c>
      <c r="F304" s="6">
        <v>0</v>
      </c>
      <c r="G304" t="str">
        <f>VLOOKUP(InputData[[#This Row],[PRODUCT ID]],'Master Data'!A:F,2,0)</f>
        <v>Product16</v>
      </c>
      <c r="H304" t="str">
        <f>VLOOKUP(InputData[[#This Row],[PRODUCT ID]],'Master Data'!A:F,3,0)</f>
        <v>Category02</v>
      </c>
      <c r="I304" t="str">
        <f>VLOOKUP(InputData[[#This Row],[PRODUCT ID]],'Master Data'!A:F,4,0)</f>
        <v>No.</v>
      </c>
      <c r="J304" s="15">
        <f>VLOOKUP(InputData[[#This Row],[PRODUCT ID]],'Master Data'!A:F,5,0)</f>
        <v>13</v>
      </c>
      <c r="K304" s="15">
        <f>VLOOKUP(InputData[[#This Row],[PRODUCT ID]],'Master Data'!A:F,6,0)</f>
        <v>16.64</v>
      </c>
      <c r="L304" s="15">
        <f>InputData[[#This Row],[BUYING PRIZE]]*InputData[[#This Row],[QUANTITY]]</f>
        <v>195</v>
      </c>
      <c r="M304" s="15">
        <f>InputData[[#This Row],[SELLING PRICE]]*InputData[[#This Row],[QUANTITY]]*(1-InputData[[#This Row],[DISCOUNT %]])</f>
        <v>249.60000000000002</v>
      </c>
      <c r="N304" s="11">
        <f>DAY(InputData[[#This Row],[DATE]])</f>
        <v>23</v>
      </c>
      <c r="O304" s="11" t="str">
        <f>TEXT(InputData[[#This Row],[DATE]],"MMMM")</f>
        <v>February</v>
      </c>
      <c r="P304" s="11">
        <f>YEAR(InputData[[#This Row],[DATE]])</f>
        <v>2022</v>
      </c>
    </row>
    <row r="305" spans="1:16" x14ac:dyDescent="0.35">
      <c r="A305" s="3">
        <v>44615</v>
      </c>
      <c r="B305" s="4" t="s">
        <v>81</v>
      </c>
      <c r="C305" s="5">
        <v>8</v>
      </c>
      <c r="D305" s="5" t="s">
        <v>108</v>
      </c>
      <c r="E305" s="5" t="s">
        <v>143</v>
      </c>
      <c r="F305" s="6">
        <v>0</v>
      </c>
      <c r="G305" t="str">
        <f>VLOOKUP(InputData[[#This Row],[PRODUCT ID]],'Master Data'!A:F,2,0)</f>
        <v>Product36</v>
      </c>
      <c r="H305" t="str">
        <f>VLOOKUP(InputData[[#This Row],[PRODUCT ID]],'Master Data'!A:F,3,0)</f>
        <v>Category04</v>
      </c>
      <c r="I305" t="str">
        <f>VLOOKUP(InputData[[#This Row],[PRODUCT ID]],'Master Data'!A:F,4,0)</f>
        <v>Kg</v>
      </c>
      <c r="J305" s="15">
        <f>VLOOKUP(InputData[[#This Row],[PRODUCT ID]],'Master Data'!A:F,5,0)</f>
        <v>90</v>
      </c>
      <c r="K305" s="15">
        <f>VLOOKUP(InputData[[#This Row],[PRODUCT ID]],'Master Data'!A:F,6,0)</f>
        <v>96.3</v>
      </c>
      <c r="L305" s="15">
        <f>InputData[[#This Row],[BUYING PRIZE]]*InputData[[#This Row],[QUANTITY]]</f>
        <v>720</v>
      </c>
      <c r="M305" s="15">
        <f>InputData[[#This Row],[SELLING PRICE]]*InputData[[#This Row],[QUANTITY]]*(1-InputData[[#This Row],[DISCOUNT %]])</f>
        <v>770.4</v>
      </c>
      <c r="N305" s="11">
        <f>DAY(InputData[[#This Row],[DATE]])</f>
        <v>23</v>
      </c>
      <c r="O305" s="11" t="str">
        <f>TEXT(InputData[[#This Row],[DATE]],"MMMM")</f>
        <v>February</v>
      </c>
      <c r="P305" s="11">
        <f>YEAR(InputData[[#This Row],[DATE]])</f>
        <v>2022</v>
      </c>
    </row>
    <row r="306" spans="1:16" x14ac:dyDescent="0.35">
      <c r="A306" s="3">
        <v>44619</v>
      </c>
      <c r="B306" s="4" t="s">
        <v>31</v>
      </c>
      <c r="C306" s="5">
        <v>7</v>
      </c>
      <c r="D306" s="5" t="s">
        <v>108</v>
      </c>
      <c r="E306" s="5" t="s">
        <v>107</v>
      </c>
      <c r="F306" s="6">
        <v>0</v>
      </c>
      <c r="G306" t="str">
        <f>VLOOKUP(InputData[[#This Row],[PRODUCT ID]],'Master Data'!A:F,2,0)</f>
        <v>Product12</v>
      </c>
      <c r="H306" t="str">
        <f>VLOOKUP(InputData[[#This Row],[PRODUCT ID]],'Master Data'!A:F,3,0)</f>
        <v>Category02</v>
      </c>
      <c r="I306" t="str">
        <f>VLOOKUP(InputData[[#This Row],[PRODUCT ID]],'Master Data'!A:F,4,0)</f>
        <v>Kg</v>
      </c>
      <c r="J306" s="15">
        <f>VLOOKUP(InputData[[#This Row],[PRODUCT ID]],'Master Data'!A:F,5,0)</f>
        <v>73</v>
      </c>
      <c r="K306" s="15">
        <f>VLOOKUP(InputData[[#This Row],[PRODUCT ID]],'Master Data'!A:F,6,0)</f>
        <v>94.17</v>
      </c>
      <c r="L306" s="15">
        <f>InputData[[#This Row],[BUYING PRIZE]]*InputData[[#This Row],[QUANTITY]]</f>
        <v>511</v>
      </c>
      <c r="M306" s="15">
        <f>InputData[[#This Row],[SELLING PRICE]]*InputData[[#This Row],[QUANTITY]]*(1-InputData[[#This Row],[DISCOUNT %]])</f>
        <v>659.19</v>
      </c>
      <c r="N306" s="11">
        <f>DAY(InputData[[#This Row],[DATE]])</f>
        <v>27</v>
      </c>
      <c r="O306" s="11" t="str">
        <f>TEXT(InputData[[#This Row],[DATE]],"MMMM")</f>
        <v>February</v>
      </c>
      <c r="P306" s="11">
        <f>YEAR(InputData[[#This Row],[DATE]])</f>
        <v>2022</v>
      </c>
    </row>
    <row r="307" spans="1:16" x14ac:dyDescent="0.35">
      <c r="A307" s="3">
        <v>44619</v>
      </c>
      <c r="B307" s="4" t="s">
        <v>16</v>
      </c>
      <c r="C307" s="5">
        <v>15</v>
      </c>
      <c r="D307" s="5" t="s">
        <v>108</v>
      </c>
      <c r="E307" s="5" t="s">
        <v>143</v>
      </c>
      <c r="F307" s="6">
        <v>0</v>
      </c>
      <c r="G307" t="str">
        <f>VLOOKUP(InputData[[#This Row],[PRODUCT ID]],'Master Data'!A:F,2,0)</f>
        <v>Product05</v>
      </c>
      <c r="H307" t="str">
        <f>VLOOKUP(InputData[[#This Row],[PRODUCT ID]],'Master Data'!A:F,3,0)</f>
        <v>Category01</v>
      </c>
      <c r="I307" t="str">
        <f>VLOOKUP(InputData[[#This Row],[PRODUCT ID]],'Master Data'!A:F,4,0)</f>
        <v>Ft</v>
      </c>
      <c r="J307" s="15">
        <f>VLOOKUP(InputData[[#This Row],[PRODUCT ID]],'Master Data'!A:F,5,0)</f>
        <v>133</v>
      </c>
      <c r="K307" s="15">
        <f>VLOOKUP(InputData[[#This Row],[PRODUCT ID]],'Master Data'!A:F,6,0)</f>
        <v>155.61000000000001</v>
      </c>
      <c r="L307" s="15">
        <f>InputData[[#This Row],[BUYING PRIZE]]*InputData[[#This Row],[QUANTITY]]</f>
        <v>1995</v>
      </c>
      <c r="M307" s="15">
        <f>InputData[[#This Row],[SELLING PRICE]]*InputData[[#This Row],[QUANTITY]]*(1-InputData[[#This Row],[DISCOUNT %]])</f>
        <v>2334.15</v>
      </c>
      <c r="N307" s="11">
        <f>DAY(InputData[[#This Row],[DATE]])</f>
        <v>27</v>
      </c>
      <c r="O307" s="11" t="str">
        <f>TEXT(InputData[[#This Row],[DATE]],"MMMM")</f>
        <v>February</v>
      </c>
      <c r="P307" s="11">
        <f>YEAR(InputData[[#This Row],[DATE]])</f>
        <v>2022</v>
      </c>
    </row>
    <row r="308" spans="1:16" x14ac:dyDescent="0.35">
      <c r="A308" s="3">
        <v>44620</v>
      </c>
      <c r="B308" s="4" t="s">
        <v>83</v>
      </c>
      <c r="C308" s="5">
        <v>15</v>
      </c>
      <c r="D308" s="5" t="s">
        <v>108</v>
      </c>
      <c r="E308" s="5" t="s">
        <v>107</v>
      </c>
      <c r="F308" s="6">
        <v>0</v>
      </c>
      <c r="G308" t="str">
        <f>VLOOKUP(InputData[[#This Row],[PRODUCT ID]],'Master Data'!A:F,2,0)</f>
        <v>Product37</v>
      </c>
      <c r="H308" t="str">
        <f>VLOOKUP(InputData[[#This Row],[PRODUCT ID]],'Master Data'!A:F,3,0)</f>
        <v>Category05</v>
      </c>
      <c r="I308" t="str">
        <f>VLOOKUP(InputData[[#This Row],[PRODUCT ID]],'Master Data'!A:F,4,0)</f>
        <v>Kg</v>
      </c>
      <c r="J308" s="15">
        <f>VLOOKUP(InputData[[#This Row],[PRODUCT ID]],'Master Data'!A:F,5,0)</f>
        <v>67</v>
      </c>
      <c r="K308" s="15">
        <f>VLOOKUP(InputData[[#This Row],[PRODUCT ID]],'Master Data'!A:F,6,0)</f>
        <v>85.76</v>
      </c>
      <c r="L308" s="15">
        <f>InputData[[#This Row],[BUYING PRIZE]]*InputData[[#This Row],[QUANTITY]]</f>
        <v>1005</v>
      </c>
      <c r="M308" s="15">
        <f>InputData[[#This Row],[SELLING PRICE]]*InputData[[#This Row],[QUANTITY]]*(1-InputData[[#This Row],[DISCOUNT %]])</f>
        <v>1286.4000000000001</v>
      </c>
      <c r="N308" s="11">
        <f>DAY(InputData[[#This Row],[DATE]])</f>
        <v>28</v>
      </c>
      <c r="O308" s="11" t="str">
        <f>TEXT(InputData[[#This Row],[DATE]],"MMMM")</f>
        <v>February</v>
      </c>
      <c r="P308" s="11">
        <f>YEAR(InputData[[#This Row],[DATE]])</f>
        <v>2022</v>
      </c>
    </row>
    <row r="309" spans="1:16" x14ac:dyDescent="0.35">
      <c r="A309" s="3">
        <v>44624</v>
      </c>
      <c r="B309" s="4" t="s">
        <v>60</v>
      </c>
      <c r="C309" s="5">
        <v>13</v>
      </c>
      <c r="D309" s="5" t="s">
        <v>105</v>
      </c>
      <c r="E309" s="5" t="s">
        <v>143</v>
      </c>
      <c r="F309" s="6">
        <v>0</v>
      </c>
      <c r="G309" t="str">
        <f>VLOOKUP(InputData[[#This Row],[PRODUCT ID]],'Master Data'!A:F,2,0)</f>
        <v>Product26</v>
      </c>
      <c r="H309" t="str">
        <f>VLOOKUP(InputData[[#This Row],[PRODUCT ID]],'Master Data'!A:F,3,0)</f>
        <v>Category04</v>
      </c>
      <c r="I309" t="str">
        <f>VLOOKUP(InputData[[#This Row],[PRODUCT ID]],'Master Data'!A:F,4,0)</f>
        <v>No.</v>
      </c>
      <c r="J309" s="15">
        <f>VLOOKUP(InputData[[#This Row],[PRODUCT ID]],'Master Data'!A:F,5,0)</f>
        <v>18</v>
      </c>
      <c r="K309" s="15">
        <f>VLOOKUP(InputData[[#This Row],[PRODUCT ID]],'Master Data'!A:F,6,0)</f>
        <v>24.66</v>
      </c>
      <c r="L309" s="15">
        <f>InputData[[#This Row],[BUYING PRIZE]]*InputData[[#This Row],[QUANTITY]]</f>
        <v>234</v>
      </c>
      <c r="M309" s="15">
        <f>InputData[[#This Row],[SELLING PRICE]]*InputData[[#This Row],[QUANTITY]]*(1-InputData[[#This Row],[DISCOUNT %]])</f>
        <v>320.58</v>
      </c>
      <c r="N309" s="11">
        <f>DAY(InputData[[#This Row],[DATE]])</f>
        <v>4</v>
      </c>
      <c r="O309" s="11" t="str">
        <f>TEXT(InputData[[#This Row],[DATE]],"MMMM")</f>
        <v>March</v>
      </c>
      <c r="P309" s="11">
        <f>YEAR(InputData[[#This Row],[DATE]])</f>
        <v>2022</v>
      </c>
    </row>
    <row r="310" spans="1:16" x14ac:dyDescent="0.35">
      <c r="A310" s="3">
        <v>44626</v>
      </c>
      <c r="B310" s="4" t="s">
        <v>14</v>
      </c>
      <c r="C310" s="5">
        <v>2</v>
      </c>
      <c r="D310" s="5" t="s">
        <v>108</v>
      </c>
      <c r="E310" s="5" t="s">
        <v>107</v>
      </c>
      <c r="F310" s="6">
        <v>0</v>
      </c>
      <c r="G310" t="str">
        <f>VLOOKUP(InputData[[#This Row],[PRODUCT ID]],'Master Data'!A:F,2,0)</f>
        <v>Product04</v>
      </c>
      <c r="H310" t="str">
        <f>VLOOKUP(InputData[[#This Row],[PRODUCT ID]],'Master Data'!A:F,3,0)</f>
        <v>Category01</v>
      </c>
      <c r="I310" t="str">
        <f>VLOOKUP(InputData[[#This Row],[PRODUCT ID]],'Master Data'!A:F,4,0)</f>
        <v>Lt</v>
      </c>
      <c r="J310" s="15">
        <f>VLOOKUP(InputData[[#This Row],[PRODUCT ID]],'Master Data'!A:F,5,0)</f>
        <v>44</v>
      </c>
      <c r="K310" s="15">
        <f>VLOOKUP(InputData[[#This Row],[PRODUCT ID]],'Master Data'!A:F,6,0)</f>
        <v>48.84</v>
      </c>
      <c r="L310" s="15">
        <f>InputData[[#This Row],[BUYING PRIZE]]*InputData[[#This Row],[QUANTITY]]</f>
        <v>88</v>
      </c>
      <c r="M310" s="15">
        <f>InputData[[#This Row],[SELLING PRICE]]*InputData[[#This Row],[QUANTITY]]*(1-InputData[[#This Row],[DISCOUNT %]])</f>
        <v>97.68</v>
      </c>
      <c r="N310" s="11">
        <f>DAY(InputData[[#This Row],[DATE]])</f>
        <v>6</v>
      </c>
      <c r="O310" s="11" t="str">
        <f>TEXT(InputData[[#This Row],[DATE]],"MMMM")</f>
        <v>March</v>
      </c>
      <c r="P310" s="11">
        <f>YEAR(InputData[[#This Row],[DATE]])</f>
        <v>2022</v>
      </c>
    </row>
    <row r="311" spans="1:16" x14ac:dyDescent="0.35">
      <c r="A311" s="3">
        <v>44627</v>
      </c>
      <c r="B311" s="4" t="s">
        <v>12</v>
      </c>
      <c r="C311" s="5">
        <v>1</v>
      </c>
      <c r="D311" s="5" t="s">
        <v>108</v>
      </c>
      <c r="E311" s="5" t="s">
        <v>107</v>
      </c>
      <c r="F311" s="6">
        <v>0</v>
      </c>
      <c r="G311" t="str">
        <f>VLOOKUP(InputData[[#This Row],[PRODUCT ID]],'Master Data'!A:F,2,0)</f>
        <v>Product03</v>
      </c>
      <c r="H311" t="str">
        <f>VLOOKUP(InputData[[#This Row],[PRODUCT ID]],'Master Data'!A:F,3,0)</f>
        <v>Category01</v>
      </c>
      <c r="I311" t="str">
        <f>VLOOKUP(InputData[[#This Row],[PRODUCT ID]],'Master Data'!A:F,4,0)</f>
        <v>Kg</v>
      </c>
      <c r="J311" s="15">
        <f>VLOOKUP(InputData[[#This Row],[PRODUCT ID]],'Master Data'!A:F,5,0)</f>
        <v>71</v>
      </c>
      <c r="K311" s="15">
        <f>VLOOKUP(InputData[[#This Row],[PRODUCT ID]],'Master Data'!A:F,6,0)</f>
        <v>80.94</v>
      </c>
      <c r="L311" s="15">
        <f>InputData[[#This Row],[BUYING PRIZE]]*InputData[[#This Row],[QUANTITY]]</f>
        <v>71</v>
      </c>
      <c r="M311" s="15">
        <f>InputData[[#This Row],[SELLING PRICE]]*InputData[[#This Row],[QUANTITY]]*(1-InputData[[#This Row],[DISCOUNT %]])</f>
        <v>80.94</v>
      </c>
      <c r="N311" s="11">
        <f>DAY(InputData[[#This Row],[DATE]])</f>
        <v>7</v>
      </c>
      <c r="O311" s="11" t="str">
        <f>TEXT(InputData[[#This Row],[DATE]],"MMMM")</f>
        <v>March</v>
      </c>
      <c r="P311" s="11">
        <f>YEAR(InputData[[#This Row],[DATE]])</f>
        <v>2022</v>
      </c>
    </row>
    <row r="312" spans="1:16" x14ac:dyDescent="0.35">
      <c r="A312" s="3">
        <v>44628</v>
      </c>
      <c r="B312" s="4" t="s">
        <v>98</v>
      </c>
      <c r="C312" s="5">
        <v>6</v>
      </c>
      <c r="D312" s="5" t="s">
        <v>108</v>
      </c>
      <c r="E312" s="5" t="s">
        <v>143</v>
      </c>
      <c r="F312" s="6">
        <v>0</v>
      </c>
      <c r="G312" t="str">
        <f>VLOOKUP(InputData[[#This Row],[PRODUCT ID]],'Master Data'!A:F,2,0)</f>
        <v>Product44</v>
      </c>
      <c r="H312" t="str">
        <f>VLOOKUP(InputData[[#This Row],[PRODUCT ID]],'Master Data'!A:F,3,0)</f>
        <v>Category05</v>
      </c>
      <c r="I312" t="str">
        <f>VLOOKUP(InputData[[#This Row],[PRODUCT ID]],'Master Data'!A:F,4,0)</f>
        <v>Kg</v>
      </c>
      <c r="J312" s="15">
        <f>VLOOKUP(InputData[[#This Row],[PRODUCT ID]],'Master Data'!A:F,5,0)</f>
        <v>76</v>
      </c>
      <c r="K312" s="15">
        <f>VLOOKUP(InputData[[#This Row],[PRODUCT ID]],'Master Data'!A:F,6,0)</f>
        <v>82.08</v>
      </c>
      <c r="L312" s="15">
        <f>InputData[[#This Row],[BUYING PRIZE]]*InputData[[#This Row],[QUANTITY]]</f>
        <v>456</v>
      </c>
      <c r="M312" s="15">
        <f>InputData[[#This Row],[SELLING PRICE]]*InputData[[#This Row],[QUANTITY]]*(1-InputData[[#This Row],[DISCOUNT %]])</f>
        <v>492.48</v>
      </c>
      <c r="N312" s="11">
        <f>DAY(InputData[[#This Row],[DATE]])</f>
        <v>8</v>
      </c>
      <c r="O312" s="11" t="str">
        <f>TEXT(InputData[[#This Row],[DATE]],"MMMM")</f>
        <v>March</v>
      </c>
      <c r="P312" s="11">
        <f>YEAR(InputData[[#This Row],[DATE]])</f>
        <v>2022</v>
      </c>
    </row>
    <row r="313" spans="1:16" x14ac:dyDescent="0.35">
      <c r="A313" s="3">
        <v>44629</v>
      </c>
      <c r="B313" s="4" t="s">
        <v>69</v>
      </c>
      <c r="C313" s="5">
        <v>3</v>
      </c>
      <c r="D313" s="5" t="s">
        <v>108</v>
      </c>
      <c r="E313" s="5" t="s">
        <v>143</v>
      </c>
      <c r="F313" s="6">
        <v>0</v>
      </c>
      <c r="G313" t="str">
        <f>VLOOKUP(InputData[[#This Row],[PRODUCT ID]],'Master Data'!A:F,2,0)</f>
        <v>Product30</v>
      </c>
      <c r="H313" t="str">
        <f>VLOOKUP(InputData[[#This Row],[PRODUCT ID]],'Master Data'!A:F,3,0)</f>
        <v>Category04</v>
      </c>
      <c r="I313" t="str">
        <f>VLOOKUP(InputData[[#This Row],[PRODUCT ID]],'Master Data'!A:F,4,0)</f>
        <v>Ft</v>
      </c>
      <c r="J313" s="15">
        <f>VLOOKUP(InputData[[#This Row],[PRODUCT ID]],'Master Data'!A:F,5,0)</f>
        <v>148</v>
      </c>
      <c r="K313" s="15">
        <f>VLOOKUP(InputData[[#This Row],[PRODUCT ID]],'Master Data'!A:F,6,0)</f>
        <v>201.28</v>
      </c>
      <c r="L313" s="15">
        <f>InputData[[#This Row],[BUYING PRIZE]]*InputData[[#This Row],[QUANTITY]]</f>
        <v>444</v>
      </c>
      <c r="M313" s="15">
        <f>InputData[[#This Row],[SELLING PRICE]]*InputData[[#This Row],[QUANTITY]]*(1-InputData[[#This Row],[DISCOUNT %]])</f>
        <v>603.84</v>
      </c>
      <c r="N313" s="11">
        <f>DAY(InputData[[#This Row],[DATE]])</f>
        <v>9</v>
      </c>
      <c r="O313" s="11" t="str">
        <f>TEXT(InputData[[#This Row],[DATE]],"MMMM")</f>
        <v>March</v>
      </c>
      <c r="P313" s="11">
        <f>YEAR(InputData[[#This Row],[DATE]])</f>
        <v>2022</v>
      </c>
    </row>
    <row r="314" spans="1:16" x14ac:dyDescent="0.35">
      <c r="A314" s="3">
        <v>44629</v>
      </c>
      <c r="B314" s="4" t="s">
        <v>14</v>
      </c>
      <c r="C314" s="5">
        <v>11</v>
      </c>
      <c r="D314" s="5" t="s">
        <v>106</v>
      </c>
      <c r="E314" s="5" t="s">
        <v>107</v>
      </c>
      <c r="F314" s="6">
        <v>0</v>
      </c>
      <c r="G314" t="str">
        <f>VLOOKUP(InputData[[#This Row],[PRODUCT ID]],'Master Data'!A:F,2,0)</f>
        <v>Product04</v>
      </c>
      <c r="H314" t="str">
        <f>VLOOKUP(InputData[[#This Row],[PRODUCT ID]],'Master Data'!A:F,3,0)</f>
        <v>Category01</v>
      </c>
      <c r="I314" t="str">
        <f>VLOOKUP(InputData[[#This Row],[PRODUCT ID]],'Master Data'!A:F,4,0)</f>
        <v>Lt</v>
      </c>
      <c r="J314" s="15">
        <f>VLOOKUP(InputData[[#This Row],[PRODUCT ID]],'Master Data'!A:F,5,0)</f>
        <v>44</v>
      </c>
      <c r="K314" s="15">
        <f>VLOOKUP(InputData[[#This Row],[PRODUCT ID]],'Master Data'!A:F,6,0)</f>
        <v>48.84</v>
      </c>
      <c r="L314" s="15">
        <f>InputData[[#This Row],[BUYING PRIZE]]*InputData[[#This Row],[QUANTITY]]</f>
        <v>484</v>
      </c>
      <c r="M314" s="15">
        <f>InputData[[#This Row],[SELLING PRICE]]*InputData[[#This Row],[QUANTITY]]*(1-InputData[[#This Row],[DISCOUNT %]])</f>
        <v>537.24</v>
      </c>
      <c r="N314" s="11">
        <f>DAY(InputData[[#This Row],[DATE]])</f>
        <v>9</v>
      </c>
      <c r="O314" s="11" t="str">
        <f>TEXT(InputData[[#This Row],[DATE]],"MMMM")</f>
        <v>March</v>
      </c>
      <c r="P314" s="11">
        <f>YEAR(InputData[[#This Row],[DATE]])</f>
        <v>2022</v>
      </c>
    </row>
    <row r="315" spans="1:16" x14ac:dyDescent="0.35">
      <c r="A315" s="3">
        <v>44630</v>
      </c>
      <c r="B315" s="4" t="s">
        <v>75</v>
      </c>
      <c r="C315" s="5">
        <v>12</v>
      </c>
      <c r="D315" s="5" t="s">
        <v>105</v>
      </c>
      <c r="E315" s="5" t="s">
        <v>143</v>
      </c>
      <c r="F315" s="6">
        <v>0</v>
      </c>
      <c r="G315" t="str">
        <f>VLOOKUP(InputData[[#This Row],[PRODUCT ID]],'Master Data'!A:F,2,0)</f>
        <v>Product33</v>
      </c>
      <c r="H315" t="str">
        <f>VLOOKUP(InputData[[#This Row],[PRODUCT ID]],'Master Data'!A:F,3,0)</f>
        <v>Category04</v>
      </c>
      <c r="I315" t="str">
        <f>VLOOKUP(InputData[[#This Row],[PRODUCT ID]],'Master Data'!A:F,4,0)</f>
        <v>Kg</v>
      </c>
      <c r="J315" s="15">
        <f>VLOOKUP(InputData[[#This Row],[PRODUCT ID]],'Master Data'!A:F,5,0)</f>
        <v>95</v>
      </c>
      <c r="K315" s="15">
        <f>VLOOKUP(InputData[[#This Row],[PRODUCT ID]],'Master Data'!A:F,6,0)</f>
        <v>119.7</v>
      </c>
      <c r="L315" s="15">
        <f>InputData[[#This Row],[BUYING PRIZE]]*InputData[[#This Row],[QUANTITY]]</f>
        <v>1140</v>
      </c>
      <c r="M315" s="15">
        <f>InputData[[#This Row],[SELLING PRICE]]*InputData[[#This Row],[QUANTITY]]*(1-InputData[[#This Row],[DISCOUNT %]])</f>
        <v>1436.4</v>
      </c>
      <c r="N315" s="11">
        <f>DAY(InputData[[#This Row],[DATE]])</f>
        <v>10</v>
      </c>
      <c r="O315" s="11" t="str">
        <f>TEXT(InputData[[#This Row],[DATE]],"MMMM")</f>
        <v>March</v>
      </c>
      <c r="P315" s="11">
        <f>YEAR(InputData[[#This Row],[DATE]])</f>
        <v>2022</v>
      </c>
    </row>
    <row r="316" spans="1:16" x14ac:dyDescent="0.35">
      <c r="A316" s="3">
        <v>44634</v>
      </c>
      <c r="B316" s="4" t="s">
        <v>39</v>
      </c>
      <c r="C316" s="5">
        <v>2</v>
      </c>
      <c r="D316" s="5" t="s">
        <v>108</v>
      </c>
      <c r="E316" s="5" t="s">
        <v>107</v>
      </c>
      <c r="F316" s="6">
        <v>0</v>
      </c>
      <c r="G316" t="str">
        <f>VLOOKUP(InputData[[#This Row],[PRODUCT ID]],'Master Data'!A:F,2,0)</f>
        <v>Product16</v>
      </c>
      <c r="H316" t="str">
        <f>VLOOKUP(InputData[[#This Row],[PRODUCT ID]],'Master Data'!A:F,3,0)</f>
        <v>Category02</v>
      </c>
      <c r="I316" t="str">
        <f>VLOOKUP(InputData[[#This Row],[PRODUCT ID]],'Master Data'!A:F,4,0)</f>
        <v>No.</v>
      </c>
      <c r="J316" s="15">
        <f>VLOOKUP(InputData[[#This Row],[PRODUCT ID]],'Master Data'!A:F,5,0)</f>
        <v>13</v>
      </c>
      <c r="K316" s="15">
        <f>VLOOKUP(InputData[[#This Row],[PRODUCT ID]],'Master Data'!A:F,6,0)</f>
        <v>16.64</v>
      </c>
      <c r="L316" s="15">
        <f>InputData[[#This Row],[BUYING PRIZE]]*InputData[[#This Row],[QUANTITY]]</f>
        <v>26</v>
      </c>
      <c r="M316" s="15">
        <f>InputData[[#This Row],[SELLING PRICE]]*InputData[[#This Row],[QUANTITY]]*(1-InputData[[#This Row],[DISCOUNT %]])</f>
        <v>33.28</v>
      </c>
      <c r="N316" s="11">
        <f>DAY(InputData[[#This Row],[DATE]])</f>
        <v>14</v>
      </c>
      <c r="O316" s="11" t="str">
        <f>TEXT(InputData[[#This Row],[DATE]],"MMMM")</f>
        <v>March</v>
      </c>
      <c r="P316" s="11">
        <f>YEAR(InputData[[#This Row],[DATE]])</f>
        <v>2022</v>
      </c>
    </row>
    <row r="317" spans="1:16" x14ac:dyDescent="0.35">
      <c r="A317" s="3">
        <v>44634</v>
      </c>
      <c r="B317" s="4" t="s">
        <v>60</v>
      </c>
      <c r="C317" s="5">
        <v>13</v>
      </c>
      <c r="D317" s="5" t="s">
        <v>108</v>
      </c>
      <c r="E317" s="5" t="s">
        <v>143</v>
      </c>
      <c r="F317" s="6">
        <v>0</v>
      </c>
      <c r="G317" t="str">
        <f>VLOOKUP(InputData[[#This Row],[PRODUCT ID]],'Master Data'!A:F,2,0)</f>
        <v>Product26</v>
      </c>
      <c r="H317" t="str">
        <f>VLOOKUP(InputData[[#This Row],[PRODUCT ID]],'Master Data'!A:F,3,0)</f>
        <v>Category04</v>
      </c>
      <c r="I317" t="str">
        <f>VLOOKUP(InputData[[#This Row],[PRODUCT ID]],'Master Data'!A:F,4,0)</f>
        <v>No.</v>
      </c>
      <c r="J317" s="15">
        <f>VLOOKUP(InputData[[#This Row],[PRODUCT ID]],'Master Data'!A:F,5,0)</f>
        <v>18</v>
      </c>
      <c r="K317" s="15">
        <f>VLOOKUP(InputData[[#This Row],[PRODUCT ID]],'Master Data'!A:F,6,0)</f>
        <v>24.66</v>
      </c>
      <c r="L317" s="15">
        <f>InputData[[#This Row],[BUYING PRIZE]]*InputData[[#This Row],[QUANTITY]]</f>
        <v>234</v>
      </c>
      <c r="M317" s="15">
        <f>InputData[[#This Row],[SELLING PRICE]]*InputData[[#This Row],[QUANTITY]]*(1-InputData[[#This Row],[DISCOUNT %]])</f>
        <v>320.58</v>
      </c>
      <c r="N317" s="11">
        <f>DAY(InputData[[#This Row],[DATE]])</f>
        <v>14</v>
      </c>
      <c r="O317" s="11" t="str">
        <f>TEXT(InputData[[#This Row],[DATE]],"MMMM")</f>
        <v>March</v>
      </c>
      <c r="P317" s="11">
        <f>YEAR(InputData[[#This Row],[DATE]])</f>
        <v>2022</v>
      </c>
    </row>
    <row r="318" spans="1:16" x14ac:dyDescent="0.35">
      <c r="A318" s="3">
        <v>44638</v>
      </c>
      <c r="B318" s="4" t="s">
        <v>45</v>
      </c>
      <c r="C318" s="5">
        <v>2</v>
      </c>
      <c r="D318" s="5" t="s">
        <v>106</v>
      </c>
      <c r="E318" s="5" t="s">
        <v>107</v>
      </c>
      <c r="F318" s="6">
        <v>0</v>
      </c>
      <c r="G318" t="str">
        <f>VLOOKUP(InputData[[#This Row],[PRODUCT ID]],'Master Data'!A:F,2,0)</f>
        <v>Product19</v>
      </c>
      <c r="H318" t="str">
        <f>VLOOKUP(InputData[[#This Row],[PRODUCT ID]],'Master Data'!A:F,3,0)</f>
        <v>Category02</v>
      </c>
      <c r="I318" t="str">
        <f>VLOOKUP(InputData[[#This Row],[PRODUCT ID]],'Master Data'!A:F,4,0)</f>
        <v>Ft</v>
      </c>
      <c r="J318" s="15">
        <f>VLOOKUP(InputData[[#This Row],[PRODUCT ID]],'Master Data'!A:F,5,0)</f>
        <v>150</v>
      </c>
      <c r="K318" s="15">
        <f>VLOOKUP(InputData[[#This Row],[PRODUCT ID]],'Master Data'!A:F,6,0)</f>
        <v>210</v>
      </c>
      <c r="L318" s="15">
        <f>InputData[[#This Row],[BUYING PRIZE]]*InputData[[#This Row],[QUANTITY]]</f>
        <v>300</v>
      </c>
      <c r="M318" s="15">
        <f>InputData[[#This Row],[SELLING PRICE]]*InputData[[#This Row],[QUANTITY]]*(1-InputData[[#This Row],[DISCOUNT %]])</f>
        <v>420</v>
      </c>
      <c r="N318" s="11">
        <f>DAY(InputData[[#This Row],[DATE]])</f>
        <v>18</v>
      </c>
      <c r="O318" s="11" t="str">
        <f>TEXT(InputData[[#This Row],[DATE]],"MMMM")</f>
        <v>March</v>
      </c>
      <c r="P318" s="11">
        <f>YEAR(InputData[[#This Row],[DATE]])</f>
        <v>2022</v>
      </c>
    </row>
    <row r="319" spans="1:16" x14ac:dyDescent="0.35">
      <c r="A319" s="3">
        <v>44638</v>
      </c>
      <c r="B319" s="4" t="s">
        <v>63</v>
      </c>
      <c r="C319" s="5">
        <v>10</v>
      </c>
      <c r="D319" s="5" t="s">
        <v>108</v>
      </c>
      <c r="E319" s="5" t="s">
        <v>107</v>
      </c>
      <c r="F319" s="6">
        <v>0</v>
      </c>
      <c r="G319" t="str">
        <f>VLOOKUP(InputData[[#This Row],[PRODUCT ID]],'Master Data'!A:F,2,0)</f>
        <v>Product27</v>
      </c>
      <c r="H319" t="str">
        <f>VLOOKUP(InputData[[#This Row],[PRODUCT ID]],'Master Data'!A:F,3,0)</f>
        <v>Category04</v>
      </c>
      <c r="I319" t="str">
        <f>VLOOKUP(InputData[[#This Row],[PRODUCT ID]],'Master Data'!A:F,4,0)</f>
        <v>Lt</v>
      </c>
      <c r="J319" s="15">
        <f>VLOOKUP(InputData[[#This Row],[PRODUCT ID]],'Master Data'!A:F,5,0)</f>
        <v>48</v>
      </c>
      <c r="K319" s="15">
        <f>VLOOKUP(InputData[[#This Row],[PRODUCT ID]],'Master Data'!A:F,6,0)</f>
        <v>57.120000000000005</v>
      </c>
      <c r="L319" s="15">
        <f>InputData[[#This Row],[BUYING PRIZE]]*InputData[[#This Row],[QUANTITY]]</f>
        <v>480</v>
      </c>
      <c r="M319" s="15">
        <f>InputData[[#This Row],[SELLING PRICE]]*InputData[[#This Row],[QUANTITY]]*(1-InputData[[#This Row],[DISCOUNT %]])</f>
        <v>571.20000000000005</v>
      </c>
      <c r="N319" s="11">
        <f>DAY(InputData[[#This Row],[DATE]])</f>
        <v>18</v>
      </c>
      <c r="O319" s="11" t="str">
        <f>TEXT(InputData[[#This Row],[DATE]],"MMMM")</f>
        <v>March</v>
      </c>
      <c r="P319" s="11">
        <f>YEAR(InputData[[#This Row],[DATE]])</f>
        <v>2022</v>
      </c>
    </row>
    <row r="320" spans="1:16" x14ac:dyDescent="0.35">
      <c r="A320" s="3">
        <v>44639</v>
      </c>
      <c r="B320" s="4" t="s">
        <v>92</v>
      </c>
      <c r="C320" s="5">
        <v>6</v>
      </c>
      <c r="D320" s="5" t="s">
        <v>105</v>
      </c>
      <c r="E320" s="5" t="s">
        <v>107</v>
      </c>
      <c r="F320" s="6">
        <v>0</v>
      </c>
      <c r="G320" t="str">
        <f>VLOOKUP(InputData[[#This Row],[PRODUCT ID]],'Master Data'!A:F,2,0)</f>
        <v>Product41</v>
      </c>
      <c r="H320" t="str">
        <f>VLOOKUP(InputData[[#This Row],[PRODUCT ID]],'Master Data'!A:F,3,0)</f>
        <v>Category05</v>
      </c>
      <c r="I320" t="str">
        <f>VLOOKUP(InputData[[#This Row],[PRODUCT ID]],'Master Data'!A:F,4,0)</f>
        <v>Ft</v>
      </c>
      <c r="J320" s="15">
        <f>VLOOKUP(InputData[[#This Row],[PRODUCT ID]],'Master Data'!A:F,5,0)</f>
        <v>138</v>
      </c>
      <c r="K320" s="15">
        <f>VLOOKUP(InputData[[#This Row],[PRODUCT ID]],'Master Data'!A:F,6,0)</f>
        <v>173.88</v>
      </c>
      <c r="L320" s="15">
        <f>InputData[[#This Row],[BUYING PRIZE]]*InputData[[#This Row],[QUANTITY]]</f>
        <v>828</v>
      </c>
      <c r="M320" s="15">
        <f>InputData[[#This Row],[SELLING PRICE]]*InputData[[#This Row],[QUANTITY]]*(1-InputData[[#This Row],[DISCOUNT %]])</f>
        <v>1043.28</v>
      </c>
      <c r="N320" s="11">
        <f>DAY(InputData[[#This Row],[DATE]])</f>
        <v>19</v>
      </c>
      <c r="O320" s="11" t="str">
        <f>TEXT(InputData[[#This Row],[DATE]],"MMMM")</f>
        <v>March</v>
      </c>
      <c r="P320" s="11">
        <f>YEAR(InputData[[#This Row],[DATE]])</f>
        <v>2022</v>
      </c>
    </row>
    <row r="321" spans="1:16" x14ac:dyDescent="0.35">
      <c r="A321" s="3">
        <v>44643</v>
      </c>
      <c r="B321" s="4" t="s">
        <v>73</v>
      </c>
      <c r="C321" s="5">
        <v>9</v>
      </c>
      <c r="D321" s="5" t="s">
        <v>108</v>
      </c>
      <c r="E321" s="5" t="s">
        <v>107</v>
      </c>
      <c r="F321" s="6">
        <v>0</v>
      </c>
      <c r="G321" t="str">
        <f>VLOOKUP(InputData[[#This Row],[PRODUCT ID]],'Master Data'!A:F,2,0)</f>
        <v>Product32</v>
      </c>
      <c r="H321" t="str">
        <f>VLOOKUP(InputData[[#This Row],[PRODUCT ID]],'Master Data'!A:F,3,0)</f>
        <v>Category04</v>
      </c>
      <c r="I321" t="str">
        <f>VLOOKUP(InputData[[#This Row],[PRODUCT ID]],'Master Data'!A:F,4,0)</f>
        <v>Kg</v>
      </c>
      <c r="J321" s="15">
        <f>VLOOKUP(InputData[[#This Row],[PRODUCT ID]],'Master Data'!A:F,5,0)</f>
        <v>89</v>
      </c>
      <c r="K321" s="15">
        <f>VLOOKUP(InputData[[#This Row],[PRODUCT ID]],'Master Data'!A:F,6,0)</f>
        <v>117.48</v>
      </c>
      <c r="L321" s="15">
        <f>InputData[[#This Row],[BUYING PRIZE]]*InputData[[#This Row],[QUANTITY]]</f>
        <v>801</v>
      </c>
      <c r="M321" s="15">
        <f>InputData[[#This Row],[SELLING PRICE]]*InputData[[#This Row],[QUANTITY]]*(1-InputData[[#This Row],[DISCOUNT %]])</f>
        <v>1057.32</v>
      </c>
      <c r="N321" s="11">
        <f>DAY(InputData[[#This Row],[DATE]])</f>
        <v>23</v>
      </c>
      <c r="O321" s="11" t="str">
        <f>TEXT(InputData[[#This Row],[DATE]],"MMMM")</f>
        <v>March</v>
      </c>
      <c r="P321" s="11">
        <f>YEAR(InputData[[#This Row],[DATE]])</f>
        <v>2022</v>
      </c>
    </row>
    <row r="322" spans="1:16" x14ac:dyDescent="0.35">
      <c r="A322" s="3">
        <v>44645</v>
      </c>
      <c r="B322" s="4" t="s">
        <v>6</v>
      </c>
      <c r="C322" s="5">
        <v>2</v>
      </c>
      <c r="D322" s="5" t="s">
        <v>105</v>
      </c>
      <c r="E322" s="5" t="s">
        <v>143</v>
      </c>
      <c r="F322" s="6">
        <v>0</v>
      </c>
      <c r="G322" t="str">
        <f>VLOOKUP(InputData[[#This Row],[PRODUCT ID]],'Master Data'!A:F,2,0)</f>
        <v>Product01</v>
      </c>
      <c r="H322" t="str">
        <f>VLOOKUP(InputData[[#This Row],[PRODUCT ID]],'Master Data'!A:F,3,0)</f>
        <v>Category01</v>
      </c>
      <c r="I322" t="str">
        <f>VLOOKUP(InputData[[#This Row],[PRODUCT ID]],'Master Data'!A:F,4,0)</f>
        <v>Kg</v>
      </c>
      <c r="J322" s="15">
        <f>VLOOKUP(InputData[[#This Row],[PRODUCT ID]],'Master Data'!A:F,5,0)</f>
        <v>98</v>
      </c>
      <c r="K322" s="15">
        <f>VLOOKUP(InputData[[#This Row],[PRODUCT ID]],'Master Data'!A:F,6,0)</f>
        <v>103.88</v>
      </c>
      <c r="L322" s="15">
        <f>InputData[[#This Row],[BUYING PRIZE]]*InputData[[#This Row],[QUANTITY]]</f>
        <v>196</v>
      </c>
      <c r="M322" s="15">
        <f>InputData[[#This Row],[SELLING PRICE]]*InputData[[#This Row],[QUANTITY]]*(1-InputData[[#This Row],[DISCOUNT %]])</f>
        <v>207.76</v>
      </c>
      <c r="N322" s="11">
        <f>DAY(InputData[[#This Row],[DATE]])</f>
        <v>25</v>
      </c>
      <c r="O322" s="11" t="str">
        <f>TEXT(InputData[[#This Row],[DATE]],"MMMM")</f>
        <v>March</v>
      </c>
      <c r="P322" s="11">
        <f>YEAR(InputData[[#This Row],[DATE]])</f>
        <v>2022</v>
      </c>
    </row>
    <row r="323" spans="1:16" x14ac:dyDescent="0.35">
      <c r="A323" s="3">
        <v>44645</v>
      </c>
      <c r="B323" s="4" t="s">
        <v>69</v>
      </c>
      <c r="C323" s="5">
        <v>11</v>
      </c>
      <c r="D323" s="5" t="s">
        <v>108</v>
      </c>
      <c r="E323" s="5" t="s">
        <v>143</v>
      </c>
      <c r="F323" s="6">
        <v>0</v>
      </c>
      <c r="G323" t="str">
        <f>VLOOKUP(InputData[[#This Row],[PRODUCT ID]],'Master Data'!A:F,2,0)</f>
        <v>Product30</v>
      </c>
      <c r="H323" t="str">
        <f>VLOOKUP(InputData[[#This Row],[PRODUCT ID]],'Master Data'!A:F,3,0)</f>
        <v>Category04</v>
      </c>
      <c r="I323" t="str">
        <f>VLOOKUP(InputData[[#This Row],[PRODUCT ID]],'Master Data'!A:F,4,0)</f>
        <v>Ft</v>
      </c>
      <c r="J323" s="15">
        <f>VLOOKUP(InputData[[#This Row],[PRODUCT ID]],'Master Data'!A:F,5,0)</f>
        <v>148</v>
      </c>
      <c r="K323" s="15">
        <f>VLOOKUP(InputData[[#This Row],[PRODUCT ID]],'Master Data'!A:F,6,0)</f>
        <v>201.28</v>
      </c>
      <c r="L323" s="15">
        <f>InputData[[#This Row],[BUYING PRIZE]]*InputData[[#This Row],[QUANTITY]]</f>
        <v>1628</v>
      </c>
      <c r="M323" s="15">
        <f>InputData[[#This Row],[SELLING PRICE]]*InputData[[#This Row],[QUANTITY]]*(1-InputData[[#This Row],[DISCOUNT %]])</f>
        <v>2214.08</v>
      </c>
      <c r="N323" s="11">
        <f>DAY(InputData[[#This Row],[DATE]])</f>
        <v>25</v>
      </c>
      <c r="O323" s="11" t="str">
        <f>TEXT(InputData[[#This Row],[DATE]],"MMMM")</f>
        <v>March</v>
      </c>
      <c r="P323" s="11">
        <f>YEAR(InputData[[#This Row],[DATE]])</f>
        <v>2022</v>
      </c>
    </row>
    <row r="324" spans="1:16" x14ac:dyDescent="0.35">
      <c r="A324" s="3">
        <v>44649</v>
      </c>
      <c r="B324" s="4" t="s">
        <v>73</v>
      </c>
      <c r="C324" s="5">
        <v>12</v>
      </c>
      <c r="D324" s="5" t="s">
        <v>106</v>
      </c>
      <c r="E324" s="5" t="s">
        <v>143</v>
      </c>
      <c r="F324" s="6">
        <v>0</v>
      </c>
      <c r="G324" t="str">
        <f>VLOOKUP(InputData[[#This Row],[PRODUCT ID]],'Master Data'!A:F,2,0)</f>
        <v>Product32</v>
      </c>
      <c r="H324" t="str">
        <f>VLOOKUP(InputData[[#This Row],[PRODUCT ID]],'Master Data'!A:F,3,0)</f>
        <v>Category04</v>
      </c>
      <c r="I324" t="str">
        <f>VLOOKUP(InputData[[#This Row],[PRODUCT ID]],'Master Data'!A:F,4,0)</f>
        <v>Kg</v>
      </c>
      <c r="J324" s="15">
        <f>VLOOKUP(InputData[[#This Row],[PRODUCT ID]],'Master Data'!A:F,5,0)</f>
        <v>89</v>
      </c>
      <c r="K324" s="15">
        <f>VLOOKUP(InputData[[#This Row],[PRODUCT ID]],'Master Data'!A:F,6,0)</f>
        <v>117.48</v>
      </c>
      <c r="L324" s="15">
        <f>InputData[[#This Row],[BUYING PRIZE]]*InputData[[#This Row],[QUANTITY]]</f>
        <v>1068</v>
      </c>
      <c r="M324" s="15">
        <f>InputData[[#This Row],[SELLING PRICE]]*InputData[[#This Row],[QUANTITY]]*(1-InputData[[#This Row],[DISCOUNT %]])</f>
        <v>1409.76</v>
      </c>
      <c r="N324" s="11">
        <f>DAY(InputData[[#This Row],[DATE]])</f>
        <v>29</v>
      </c>
      <c r="O324" s="11" t="str">
        <f>TEXT(InputData[[#This Row],[DATE]],"MMMM")</f>
        <v>March</v>
      </c>
      <c r="P324" s="11">
        <f>YEAR(InputData[[#This Row],[DATE]])</f>
        <v>2022</v>
      </c>
    </row>
    <row r="325" spans="1:16" x14ac:dyDescent="0.35">
      <c r="A325" s="3">
        <v>44650</v>
      </c>
      <c r="B325" s="4" t="s">
        <v>6</v>
      </c>
      <c r="C325" s="5">
        <v>13</v>
      </c>
      <c r="D325" s="5" t="s">
        <v>106</v>
      </c>
      <c r="E325" s="5" t="s">
        <v>107</v>
      </c>
      <c r="F325" s="6">
        <v>0</v>
      </c>
      <c r="G325" t="str">
        <f>VLOOKUP(InputData[[#This Row],[PRODUCT ID]],'Master Data'!A:F,2,0)</f>
        <v>Product01</v>
      </c>
      <c r="H325" t="str">
        <f>VLOOKUP(InputData[[#This Row],[PRODUCT ID]],'Master Data'!A:F,3,0)</f>
        <v>Category01</v>
      </c>
      <c r="I325" t="str">
        <f>VLOOKUP(InputData[[#This Row],[PRODUCT ID]],'Master Data'!A:F,4,0)</f>
        <v>Kg</v>
      </c>
      <c r="J325" s="15">
        <f>VLOOKUP(InputData[[#This Row],[PRODUCT ID]],'Master Data'!A:F,5,0)</f>
        <v>98</v>
      </c>
      <c r="K325" s="15">
        <f>VLOOKUP(InputData[[#This Row],[PRODUCT ID]],'Master Data'!A:F,6,0)</f>
        <v>103.88</v>
      </c>
      <c r="L325" s="15">
        <f>InputData[[#This Row],[BUYING PRIZE]]*InputData[[#This Row],[QUANTITY]]</f>
        <v>1274</v>
      </c>
      <c r="M325" s="15">
        <f>InputData[[#This Row],[SELLING PRICE]]*InputData[[#This Row],[QUANTITY]]*(1-InputData[[#This Row],[DISCOUNT %]])</f>
        <v>1350.44</v>
      </c>
      <c r="N325" s="11">
        <f>DAY(InputData[[#This Row],[DATE]])</f>
        <v>30</v>
      </c>
      <c r="O325" s="11" t="str">
        <f>TEXT(InputData[[#This Row],[DATE]],"MMMM")</f>
        <v>March</v>
      </c>
      <c r="P325" s="11">
        <f>YEAR(InputData[[#This Row],[DATE]])</f>
        <v>2022</v>
      </c>
    </row>
    <row r="326" spans="1:16" x14ac:dyDescent="0.35">
      <c r="A326" s="3">
        <v>44652</v>
      </c>
      <c r="B326" s="4" t="s">
        <v>10</v>
      </c>
      <c r="C326" s="5">
        <v>2</v>
      </c>
      <c r="D326" s="5" t="s">
        <v>106</v>
      </c>
      <c r="E326" s="5" t="s">
        <v>107</v>
      </c>
      <c r="F326" s="6">
        <v>0</v>
      </c>
      <c r="G326" t="str">
        <f>VLOOKUP(InputData[[#This Row],[PRODUCT ID]],'Master Data'!A:F,2,0)</f>
        <v>Product02</v>
      </c>
      <c r="H326" t="str">
        <f>VLOOKUP(InputData[[#This Row],[PRODUCT ID]],'Master Data'!A:F,3,0)</f>
        <v>Category01</v>
      </c>
      <c r="I326" t="str">
        <f>VLOOKUP(InputData[[#This Row],[PRODUCT ID]],'Master Data'!A:F,4,0)</f>
        <v>Kg</v>
      </c>
      <c r="J326" s="15">
        <f>VLOOKUP(InputData[[#This Row],[PRODUCT ID]],'Master Data'!A:F,5,0)</f>
        <v>105</v>
      </c>
      <c r="K326" s="15">
        <f>VLOOKUP(InputData[[#This Row],[PRODUCT ID]],'Master Data'!A:F,6,0)</f>
        <v>142.80000000000001</v>
      </c>
      <c r="L326" s="15">
        <f>InputData[[#This Row],[BUYING PRIZE]]*InputData[[#This Row],[QUANTITY]]</f>
        <v>210</v>
      </c>
      <c r="M326" s="15">
        <f>InputData[[#This Row],[SELLING PRICE]]*InputData[[#This Row],[QUANTITY]]*(1-InputData[[#This Row],[DISCOUNT %]])</f>
        <v>285.60000000000002</v>
      </c>
      <c r="N326" s="11">
        <f>DAY(InputData[[#This Row],[DATE]])</f>
        <v>1</v>
      </c>
      <c r="O326" s="11" t="str">
        <f>TEXT(InputData[[#This Row],[DATE]],"MMMM")</f>
        <v>April</v>
      </c>
      <c r="P326" s="11">
        <f>YEAR(InputData[[#This Row],[DATE]])</f>
        <v>2022</v>
      </c>
    </row>
    <row r="327" spans="1:16" x14ac:dyDescent="0.35">
      <c r="A327" s="3">
        <v>44653</v>
      </c>
      <c r="B327" s="4" t="s">
        <v>10</v>
      </c>
      <c r="C327" s="5">
        <v>3</v>
      </c>
      <c r="D327" s="5" t="s">
        <v>108</v>
      </c>
      <c r="E327" s="5" t="s">
        <v>107</v>
      </c>
      <c r="F327" s="6">
        <v>0</v>
      </c>
      <c r="G327" t="str">
        <f>VLOOKUP(InputData[[#This Row],[PRODUCT ID]],'Master Data'!A:F,2,0)</f>
        <v>Product02</v>
      </c>
      <c r="H327" t="str">
        <f>VLOOKUP(InputData[[#This Row],[PRODUCT ID]],'Master Data'!A:F,3,0)</f>
        <v>Category01</v>
      </c>
      <c r="I327" t="str">
        <f>VLOOKUP(InputData[[#This Row],[PRODUCT ID]],'Master Data'!A:F,4,0)</f>
        <v>Kg</v>
      </c>
      <c r="J327" s="15">
        <f>VLOOKUP(InputData[[#This Row],[PRODUCT ID]],'Master Data'!A:F,5,0)</f>
        <v>105</v>
      </c>
      <c r="K327" s="15">
        <f>VLOOKUP(InputData[[#This Row],[PRODUCT ID]],'Master Data'!A:F,6,0)</f>
        <v>142.80000000000001</v>
      </c>
      <c r="L327" s="15">
        <f>InputData[[#This Row],[BUYING PRIZE]]*InputData[[#This Row],[QUANTITY]]</f>
        <v>315</v>
      </c>
      <c r="M327" s="15">
        <f>InputData[[#This Row],[SELLING PRICE]]*InputData[[#This Row],[QUANTITY]]*(1-InputData[[#This Row],[DISCOUNT %]])</f>
        <v>428.40000000000003</v>
      </c>
      <c r="N327" s="11">
        <f>DAY(InputData[[#This Row],[DATE]])</f>
        <v>2</v>
      </c>
      <c r="O327" s="11" t="str">
        <f>TEXT(InputData[[#This Row],[DATE]],"MMMM")</f>
        <v>April</v>
      </c>
      <c r="P327" s="11">
        <f>YEAR(InputData[[#This Row],[DATE]])</f>
        <v>2022</v>
      </c>
    </row>
    <row r="328" spans="1:16" x14ac:dyDescent="0.35">
      <c r="A328" s="3">
        <v>44657</v>
      </c>
      <c r="B328" s="4" t="s">
        <v>90</v>
      </c>
      <c r="C328" s="5">
        <v>2</v>
      </c>
      <c r="D328" s="5" t="s">
        <v>105</v>
      </c>
      <c r="E328" s="5" t="s">
        <v>107</v>
      </c>
      <c r="F328" s="6">
        <v>0</v>
      </c>
      <c r="G328" t="str">
        <f>VLOOKUP(InputData[[#This Row],[PRODUCT ID]],'Master Data'!A:F,2,0)</f>
        <v>Product40</v>
      </c>
      <c r="H328" t="str">
        <f>VLOOKUP(InputData[[#This Row],[PRODUCT ID]],'Master Data'!A:F,3,0)</f>
        <v>Category05</v>
      </c>
      <c r="I328" t="str">
        <f>VLOOKUP(InputData[[#This Row],[PRODUCT ID]],'Master Data'!A:F,4,0)</f>
        <v>Kg</v>
      </c>
      <c r="J328" s="15">
        <f>VLOOKUP(InputData[[#This Row],[PRODUCT ID]],'Master Data'!A:F,5,0)</f>
        <v>90</v>
      </c>
      <c r="K328" s="15">
        <f>VLOOKUP(InputData[[#This Row],[PRODUCT ID]],'Master Data'!A:F,6,0)</f>
        <v>115.2</v>
      </c>
      <c r="L328" s="15">
        <f>InputData[[#This Row],[BUYING PRIZE]]*InputData[[#This Row],[QUANTITY]]</f>
        <v>180</v>
      </c>
      <c r="M328" s="15">
        <f>InputData[[#This Row],[SELLING PRICE]]*InputData[[#This Row],[QUANTITY]]*(1-InputData[[#This Row],[DISCOUNT %]])</f>
        <v>230.4</v>
      </c>
      <c r="N328" s="11">
        <f>DAY(InputData[[#This Row],[DATE]])</f>
        <v>6</v>
      </c>
      <c r="O328" s="11" t="str">
        <f>TEXT(InputData[[#This Row],[DATE]],"MMMM")</f>
        <v>April</v>
      </c>
      <c r="P328" s="11">
        <f>YEAR(InputData[[#This Row],[DATE]])</f>
        <v>2022</v>
      </c>
    </row>
    <row r="329" spans="1:16" x14ac:dyDescent="0.35">
      <c r="A329" s="3">
        <v>44658</v>
      </c>
      <c r="B329" s="4" t="s">
        <v>60</v>
      </c>
      <c r="C329" s="5">
        <v>7</v>
      </c>
      <c r="D329" s="5" t="s">
        <v>108</v>
      </c>
      <c r="E329" s="5" t="s">
        <v>143</v>
      </c>
      <c r="F329" s="6">
        <v>0</v>
      </c>
      <c r="G329" t="str">
        <f>VLOOKUP(InputData[[#This Row],[PRODUCT ID]],'Master Data'!A:F,2,0)</f>
        <v>Product26</v>
      </c>
      <c r="H329" t="str">
        <f>VLOOKUP(InputData[[#This Row],[PRODUCT ID]],'Master Data'!A:F,3,0)</f>
        <v>Category04</v>
      </c>
      <c r="I329" t="str">
        <f>VLOOKUP(InputData[[#This Row],[PRODUCT ID]],'Master Data'!A:F,4,0)</f>
        <v>No.</v>
      </c>
      <c r="J329" s="15">
        <f>VLOOKUP(InputData[[#This Row],[PRODUCT ID]],'Master Data'!A:F,5,0)</f>
        <v>18</v>
      </c>
      <c r="K329" s="15">
        <f>VLOOKUP(InputData[[#This Row],[PRODUCT ID]],'Master Data'!A:F,6,0)</f>
        <v>24.66</v>
      </c>
      <c r="L329" s="15">
        <f>InputData[[#This Row],[BUYING PRIZE]]*InputData[[#This Row],[QUANTITY]]</f>
        <v>126</v>
      </c>
      <c r="M329" s="15">
        <f>InputData[[#This Row],[SELLING PRICE]]*InputData[[#This Row],[QUANTITY]]*(1-InputData[[#This Row],[DISCOUNT %]])</f>
        <v>172.62</v>
      </c>
      <c r="N329" s="11">
        <f>DAY(InputData[[#This Row],[DATE]])</f>
        <v>7</v>
      </c>
      <c r="O329" s="11" t="str">
        <f>TEXT(InputData[[#This Row],[DATE]],"MMMM")</f>
        <v>April</v>
      </c>
      <c r="P329" s="11">
        <f>YEAR(InputData[[#This Row],[DATE]])</f>
        <v>2022</v>
      </c>
    </row>
    <row r="330" spans="1:16" x14ac:dyDescent="0.35">
      <c r="A330" s="3">
        <v>44660</v>
      </c>
      <c r="B330" s="4" t="s">
        <v>88</v>
      </c>
      <c r="C330" s="5">
        <v>12</v>
      </c>
      <c r="D330" s="5" t="s">
        <v>105</v>
      </c>
      <c r="E330" s="5" t="s">
        <v>107</v>
      </c>
      <c r="F330" s="6">
        <v>0</v>
      </c>
      <c r="G330" t="str">
        <f>VLOOKUP(InputData[[#This Row],[PRODUCT ID]],'Master Data'!A:F,2,0)</f>
        <v>Product39</v>
      </c>
      <c r="H330" t="str">
        <f>VLOOKUP(InputData[[#This Row],[PRODUCT ID]],'Master Data'!A:F,3,0)</f>
        <v>Category05</v>
      </c>
      <c r="I330" t="str">
        <f>VLOOKUP(InputData[[#This Row],[PRODUCT ID]],'Master Data'!A:F,4,0)</f>
        <v>No.</v>
      </c>
      <c r="J330" s="15">
        <f>VLOOKUP(InputData[[#This Row],[PRODUCT ID]],'Master Data'!A:F,5,0)</f>
        <v>37</v>
      </c>
      <c r="K330" s="15">
        <f>VLOOKUP(InputData[[#This Row],[PRODUCT ID]],'Master Data'!A:F,6,0)</f>
        <v>42.55</v>
      </c>
      <c r="L330" s="15">
        <f>InputData[[#This Row],[BUYING PRIZE]]*InputData[[#This Row],[QUANTITY]]</f>
        <v>444</v>
      </c>
      <c r="M330" s="15">
        <f>InputData[[#This Row],[SELLING PRICE]]*InputData[[#This Row],[QUANTITY]]*(1-InputData[[#This Row],[DISCOUNT %]])</f>
        <v>510.59999999999997</v>
      </c>
      <c r="N330" s="11">
        <f>DAY(InputData[[#This Row],[DATE]])</f>
        <v>9</v>
      </c>
      <c r="O330" s="11" t="str">
        <f>TEXT(InputData[[#This Row],[DATE]],"MMMM")</f>
        <v>April</v>
      </c>
      <c r="P330" s="11">
        <f>YEAR(InputData[[#This Row],[DATE]])</f>
        <v>2022</v>
      </c>
    </row>
    <row r="331" spans="1:16" x14ac:dyDescent="0.35">
      <c r="A331" s="3">
        <v>44660</v>
      </c>
      <c r="B331" s="4" t="s">
        <v>10</v>
      </c>
      <c r="C331" s="5">
        <v>9</v>
      </c>
      <c r="D331" s="5" t="s">
        <v>106</v>
      </c>
      <c r="E331" s="5" t="s">
        <v>143</v>
      </c>
      <c r="F331" s="6">
        <v>0</v>
      </c>
      <c r="G331" t="str">
        <f>VLOOKUP(InputData[[#This Row],[PRODUCT ID]],'Master Data'!A:F,2,0)</f>
        <v>Product02</v>
      </c>
      <c r="H331" t="str">
        <f>VLOOKUP(InputData[[#This Row],[PRODUCT ID]],'Master Data'!A:F,3,0)</f>
        <v>Category01</v>
      </c>
      <c r="I331" t="str">
        <f>VLOOKUP(InputData[[#This Row],[PRODUCT ID]],'Master Data'!A:F,4,0)</f>
        <v>Kg</v>
      </c>
      <c r="J331" s="15">
        <f>VLOOKUP(InputData[[#This Row],[PRODUCT ID]],'Master Data'!A:F,5,0)</f>
        <v>105</v>
      </c>
      <c r="K331" s="15">
        <f>VLOOKUP(InputData[[#This Row],[PRODUCT ID]],'Master Data'!A:F,6,0)</f>
        <v>142.80000000000001</v>
      </c>
      <c r="L331" s="15">
        <f>InputData[[#This Row],[BUYING PRIZE]]*InputData[[#This Row],[QUANTITY]]</f>
        <v>945</v>
      </c>
      <c r="M331" s="15">
        <f>InputData[[#This Row],[SELLING PRICE]]*InputData[[#This Row],[QUANTITY]]*(1-InputData[[#This Row],[DISCOUNT %]])</f>
        <v>1285.2</v>
      </c>
      <c r="N331" s="11">
        <f>DAY(InputData[[#This Row],[DATE]])</f>
        <v>9</v>
      </c>
      <c r="O331" s="11" t="str">
        <f>TEXT(InputData[[#This Row],[DATE]],"MMMM")</f>
        <v>April</v>
      </c>
      <c r="P331" s="11">
        <f>YEAR(InputData[[#This Row],[DATE]])</f>
        <v>2022</v>
      </c>
    </row>
    <row r="332" spans="1:16" x14ac:dyDescent="0.35">
      <c r="A332" s="3">
        <v>44664</v>
      </c>
      <c r="B332" s="4" t="s">
        <v>39</v>
      </c>
      <c r="C332" s="5">
        <v>14</v>
      </c>
      <c r="D332" s="5" t="s">
        <v>105</v>
      </c>
      <c r="E332" s="5" t="s">
        <v>143</v>
      </c>
      <c r="F332" s="6">
        <v>0</v>
      </c>
      <c r="G332" t="str">
        <f>VLOOKUP(InputData[[#This Row],[PRODUCT ID]],'Master Data'!A:F,2,0)</f>
        <v>Product16</v>
      </c>
      <c r="H332" t="str">
        <f>VLOOKUP(InputData[[#This Row],[PRODUCT ID]],'Master Data'!A:F,3,0)</f>
        <v>Category02</v>
      </c>
      <c r="I332" t="str">
        <f>VLOOKUP(InputData[[#This Row],[PRODUCT ID]],'Master Data'!A:F,4,0)</f>
        <v>No.</v>
      </c>
      <c r="J332" s="15">
        <f>VLOOKUP(InputData[[#This Row],[PRODUCT ID]],'Master Data'!A:F,5,0)</f>
        <v>13</v>
      </c>
      <c r="K332" s="15">
        <f>VLOOKUP(InputData[[#This Row],[PRODUCT ID]],'Master Data'!A:F,6,0)</f>
        <v>16.64</v>
      </c>
      <c r="L332" s="15">
        <f>InputData[[#This Row],[BUYING PRIZE]]*InputData[[#This Row],[QUANTITY]]</f>
        <v>182</v>
      </c>
      <c r="M332" s="15">
        <f>InputData[[#This Row],[SELLING PRICE]]*InputData[[#This Row],[QUANTITY]]*(1-InputData[[#This Row],[DISCOUNT %]])</f>
        <v>232.96</v>
      </c>
      <c r="N332" s="11">
        <f>DAY(InputData[[#This Row],[DATE]])</f>
        <v>13</v>
      </c>
      <c r="O332" s="11" t="str">
        <f>TEXT(InputData[[#This Row],[DATE]],"MMMM")</f>
        <v>April</v>
      </c>
      <c r="P332" s="11">
        <f>YEAR(InputData[[#This Row],[DATE]])</f>
        <v>2022</v>
      </c>
    </row>
    <row r="333" spans="1:16" x14ac:dyDescent="0.35">
      <c r="A333" s="3">
        <v>44669</v>
      </c>
      <c r="B333" s="4" t="s">
        <v>92</v>
      </c>
      <c r="C333" s="5">
        <v>9</v>
      </c>
      <c r="D333" s="5" t="s">
        <v>108</v>
      </c>
      <c r="E333" s="5" t="s">
        <v>107</v>
      </c>
      <c r="F333" s="6">
        <v>0</v>
      </c>
      <c r="G333" t="str">
        <f>VLOOKUP(InputData[[#This Row],[PRODUCT ID]],'Master Data'!A:F,2,0)</f>
        <v>Product41</v>
      </c>
      <c r="H333" t="str">
        <f>VLOOKUP(InputData[[#This Row],[PRODUCT ID]],'Master Data'!A:F,3,0)</f>
        <v>Category05</v>
      </c>
      <c r="I333" t="str">
        <f>VLOOKUP(InputData[[#This Row],[PRODUCT ID]],'Master Data'!A:F,4,0)</f>
        <v>Ft</v>
      </c>
      <c r="J333" s="15">
        <f>VLOOKUP(InputData[[#This Row],[PRODUCT ID]],'Master Data'!A:F,5,0)</f>
        <v>138</v>
      </c>
      <c r="K333" s="15">
        <f>VLOOKUP(InputData[[#This Row],[PRODUCT ID]],'Master Data'!A:F,6,0)</f>
        <v>173.88</v>
      </c>
      <c r="L333" s="15">
        <f>InputData[[#This Row],[BUYING PRIZE]]*InputData[[#This Row],[QUANTITY]]</f>
        <v>1242</v>
      </c>
      <c r="M333" s="15">
        <f>InputData[[#This Row],[SELLING PRICE]]*InputData[[#This Row],[QUANTITY]]*(1-InputData[[#This Row],[DISCOUNT %]])</f>
        <v>1564.92</v>
      </c>
      <c r="N333" s="11">
        <f>DAY(InputData[[#This Row],[DATE]])</f>
        <v>18</v>
      </c>
      <c r="O333" s="11" t="str">
        <f>TEXT(InputData[[#This Row],[DATE]],"MMMM")</f>
        <v>April</v>
      </c>
      <c r="P333" s="11">
        <f>YEAR(InputData[[#This Row],[DATE]])</f>
        <v>2022</v>
      </c>
    </row>
    <row r="334" spans="1:16" x14ac:dyDescent="0.35">
      <c r="A334" s="3">
        <v>44671</v>
      </c>
      <c r="B334" s="4" t="s">
        <v>43</v>
      </c>
      <c r="C334" s="5">
        <v>2</v>
      </c>
      <c r="D334" s="5" t="s">
        <v>105</v>
      </c>
      <c r="E334" s="5" t="s">
        <v>143</v>
      </c>
      <c r="F334" s="6">
        <v>0</v>
      </c>
      <c r="G334" t="str">
        <f>VLOOKUP(InputData[[#This Row],[PRODUCT ID]],'Master Data'!A:F,2,0)</f>
        <v>Product18</v>
      </c>
      <c r="H334" t="str">
        <f>VLOOKUP(InputData[[#This Row],[PRODUCT ID]],'Master Data'!A:F,3,0)</f>
        <v>Category02</v>
      </c>
      <c r="I334" t="str">
        <f>VLOOKUP(InputData[[#This Row],[PRODUCT ID]],'Master Data'!A:F,4,0)</f>
        <v>No.</v>
      </c>
      <c r="J334" s="15">
        <f>VLOOKUP(InputData[[#This Row],[PRODUCT ID]],'Master Data'!A:F,5,0)</f>
        <v>37</v>
      </c>
      <c r="K334" s="15">
        <f>VLOOKUP(InputData[[#This Row],[PRODUCT ID]],'Master Data'!A:F,6,0)</f>
        <v>49.21</v>
      </c>
      <c r="L334" s="15">
        <f>InputData[[#This Row],[BUYING PRIZE]]*InputData[[#This Row],[QUANTITY]]</f>
        <v>74</v>
      </c>
      <c r="M334" s="15">
        <f>InputData[[#This Row],[SELLING PRICE]]*InputData[[#This Row],[QUANTITY]]*(1-InputData[[#This Row],[DISCOUNT %]])</f>
        <v>98.42</v>
      </c>
      <c r="N334" s="11">
        <f>DAY(InputData[[#This Row],[DATE]])</f>
        <v>20</v>
      </c>
      <c r="O334" s="11" t="str">
        <f>TEXT(InputData[[#This Row],[DATE]],"MMMM")</f>
        <v>April</v>
      </c>
      <c r="P334" s="11">
        <f>YEAR(InputData[[#This Row],[DATE]])</f>
        <v>2022</v>
      </c>
    </row>
    <row r="335" spans="1:16" x14ac:dyDescent="0.35">
      <c r="A335" s="3">
        <v>44671</v>
      </c>
      <c r="B335" s="4" t="s">
        <v>31</v>
      </c>
      <c r="C335" s="5">
        <v>4</v>
      </c>
      <c r="D335" s="5" t="s">
        <v>108</v>
      </c>
      <c r="E335" s="5" t="s">
        <v>143</v>
      </c>
      <c r="F335" s="6">
        <v>0</v>
      </c>
      <c r="G335" t="str">
        <f>VLOOKUP(InputData[[#This Row],[PRODUCT ID]],'Master Data'!A:F,2,0)</f>
        <v>Product12</v>
      </c>
      <c r="H335" t="str">
        <f>VLOOKUP(InputData[[#This Row],[PRODUCT ID]],'Master Data'!A:F,3,0)</f>
        <v>Category02</v>
      </c>
      <c r="I335" t="str">
        <f>VLOOKUP(InputData[[#This Row],[PRODUCT ID]],'Master Data'!A:F,4,0)</f>
        <v>Kg</v>
      </c>
      <c r="J335" s="15">
        <f>VLOOKUP(InputData[[#This Row],[PRODUCT ID]],'Master Data'!A:F,5,0)</f>
        <v>73</v>
      </c>
      <c r="K335" s="15">
        <f>VLOOKUP(InputData[[#This Row],[PRODUCT ID]],'Master Data'!A:F,6,0)</f>
        <v>94.17</v>
      </c>
      <c r="L335" s="15">
        <f>InputData[[#This Row],[BUYING PRIZE]]*InputData[[#This Row],[QUANTITY]]</f>
        <v>292</v>
      </c>
      <c r="M335" s="15">
        <f>InputData[[#This Row],[SELLING PRICE]]*InputData[[#This Row],[QUANTITY]]*(1-InputData[[#This Row],[DISCOUNT %]])</f>
        <v>376.68</v>
      </c>
      <c r="N335" s="11">
        <f>DAY(InputData[[#This Row],[DATE]])</f>
        <v>20</v>
      </c>
      <c r="O335" s="11" t="str">
        <f>TEXT(InputData[[#This Row],[DATE]],"MMMM")</f>
        <v>April</v>
      </c>
      <c r="P335" s="11">
        <f>YEAR(InputData[[#This Row],[DATE]])</f>
        <v>2022</v>
      </c>
    </row>
    <row r="336" spans="1:16" x14ac:dyDescent="0.35">
      <c r="A336" s="3">
        <v>44672</v>
      </c>
      <c r="B336" s="4" t="s">
        <v>69</v>
      </c>
      <c r="C336" s="5">
        <v>2</v>
      </c>
      <c r="D336" s="5" t="s">
        <v>108</v>
      </c>
      <c r="E336" s="5" t="s">
        <v>107</v>
      </c>
      <c r="F336" s="6">
        <v>0</v>
      </c>
      <c r="G336" t="str">
        <f>VLOOKUP(InputData[[#This Row],[PRODUCT ID]],'Master Data'!A:F,2,0)</f>
        <v>Product30</v>
      </c>
      <c r="H336" t="str">
        <f>VLOOKUP(InputData[[#This Row],[PRODUCT ID]],'Master Data'!A:F,3,0)</f>
        <v>Category04</v>
      </c>
      <c r="I336" t="str">
        <f>VLOOKUP(InputData[[#This Row],[PRODUCT ID]],'Master Data'!A:F,4,0)</f>
        <v>Ft</v>
      </c>
      <c r="J336" s="15">
        <f>VLOOKUP(InputData[[#This Row],[PRODUCT ID]],'Master Data'!A:F,5,0)</f>
        <v>148</v>
      </c>
      <c r="K336" s="15">
        <f>VLOOKUP(InputData[[#This Row],[PRODUCT ID]],'Master Data'!A:F,6,0)</f>
        <v>201.28</v>
      </c>
      <c r="L336" s="15">
        <f>InputData[[#This Row],[BUYING PRIZE]]*InputData[[#This Row],[QUANTITY]]</f>
        <v>296</v>
      </c>
      <c r="M336" s="15">
        <f>InputData[[#This Row],[SELLING PRICE]]*InputData[[#This Row],[QUANTITY]]*(1-InputData[[#This Row],[DISCOUNT %]])</f>
        <v>402.56</v>
      </c>
      <c r="N336" s="11">
        <f>DAY(InputData[[#This Row],[DATE]])</f>
        <v>21</v>
      </c>
      <c r="O336" s="11" t="str">
        <f>TEXT(InputData[[#This Row],[DATE]],"MMMM")</f>
        <v>April</v>
      </c>
      <c r="P336" s="11">
        <f>YEAR(InputData[[#This Row],[DATE]])</f>
        <v>2022</v>
      </c>
    </row>
    <row r="337" spans="1:16" x14ac:dyDescent="0.35">
      <c r="A337" s="3">
        <v>44672</v>
      </c>
      <c r="B337" s="4" t="s">
        <v>60</v>
      </c>
      <c r="C337" s="5">
        <v>14</v>
      </c>
      <c r="D337" s="5" t="s">
        <v>106</v>
      </c>
      <c r="E337" s="5" t="s">
        <v>143</v>
      </c>
      <c r="F337" s="6">
        <v>0</v>
      </c>
      <c r="G337" t="str">
        <f>VLOOKUP(InputData[[#This Row],[PRODUCT ID]],'Master Data'!A:F,2,0)</f>
        <v>Product26</v>
      </c>
      <c r="H337" t="str">
        <f>VLOOKUP(InputData[[#This Row],[PRODUCT ID]],'Master Data'!A:F,3,0)</f>
        <v>Category04</v>
      </c>
      <c r="I337" t="str">
        <f>VLOOKUP(InputData[[#This Row],[PRODUCT ID]],'Master Data'!A:F,4,0)</f>
        <v>No.</v>
      </c>
      <c r="J337" s="15">
        <f>VLOOKUP(InputData[[#This Row],[PRODUCT ID]],'Master Data'!A:F,5,0)</f>
        <v>18</v>
      </c>
      <c r="K337" s="15">
        <f>VLOOKUP(InputData[[#This Row],[PRODUCT ID]],'Master Data'!A:F,6,0)</f>
        <v>24.66</v>
      </c>
      <c r="L337" s="15">
        <f>InputData[[#This Row],[BUYING PRIZE]]*InputData[[#This Row],[QUANTITY]]</f>
        <v>252</v>
      </c>
      <c r="M337" s="15">
        <f>InputData[[#This Row],[SELLING PRICE]]*InputData[[#This Row],[QUANTITY]]*(1-InputData[[#This Row],[DISCOUNT %]])</f>
        <v>345.24</v>
      </c>
      <c r="N337" s="11">
        <f>DAY(InputData[[#This Row],[DATE]])</f>
        <v>21</v>
      </c>
      <c r="O337" s="11" t="str">
        <f>TEXT(InputData[[#This Row],[DATE]],"MMMM")</f>
        <v>April</v>
      </c>
      <c r="P337" s="11">
        <f>YEAR(InputData[[#This Row],[DATE]])</f>
        <v>2022</v>
      </c>
    </row>
    <row r="338" spans="1:16" x14ac:dyDescent="0.35">
      <c r="A338" s="3">
        <v>44674</v>
      </c>
      <c r="B338" s="4" t="s">
        <v>98</v>
      </c>
      <c r="C338" s="5">
        <v>15</v>
      </c>
      <c r="D338" s="5" t="s">
        <v>106</v>
      </c>
      <c r="E338" s="5" t="s">
        <v>143</v>
      </c>
      <c r="F338" s="6">
        <v>0</v>
      </c>
      <c r="G338" t="str">
        <f>VLOOKUP(InputData[[#This Row],[PRODUCT ID]],'Master Data'!A:F,2,0)</f>
        <v>Product44</v>
      </c>
      <c r="H338" t="str">
        <f>VLOOKUP(InputData[[#This Row],[PRODUCT ID]],'Master Data'!A:F,3,0)</f>
        <v>Category05</v>
      </c>
      <c r="I338" t="str">
        <f>VLOOKUP(InputData[[#This Row],[PRODUCT ID]],'Master Data'!A:F,4,0)</f>
        <v>Kg</v>
      </c>
      <c r="J338" s="15">
        <f>VLOOKUP(InputData[[#This Row],[PRODUCT ID]],'Master Data'!A:F,5,0)</f>
        <v>76</v>
      </c>
      <c r="K338" s="15">
        <f>VLOOKUP(InputData[[#This Row],[PRODUCT ID]],'Master Data'!A:F,6,0)</f>
        <v>82.08</v>
      </c>
      <c r="L338" s="15">
        <f>InputData[[#This Row],[BUYING PRIZE]]*InputData[[#This Row],[QUANTITY]]</f>
        <v>1140</v>
      </c>
      <c r="M338" s="15">
        <f>InputData[[#This Row],[SELLING PRICE]]*InputData[[#This Row],[QUANTITY]]*(1-InputData[[#This Row],[DISCOUNT %]])</f>
        <v>1231.2</v>
      </c>
      <c r="N338" s="11">
        <f>DAY(InputData[[#This Row],[DATE]])</f>
        <v>23</v>
      </c>
      <c r="O338" s="11" t="str">
        <f>TEXT(InputData[[#This Row],[DATE]],"MMMM")</f>
        <v>April</v>
      </c>
      <c r="P338" s="11">
        <f>YEAR(InputData[[#This Row],[DATE]])</f>
        <v>2022</v>
      </c>
    </row>
    <row r="339" spans="1:16" x14ac:dyDescent="0.35">
      <c r="A339" s="3">
        <v>44675</v>
      </c>
      <c r="B339" s="4" t="s">
        <v>77</v>
      </c>
      <c r="C339" s="5">
        <v>4</v>
      </c>
      <c r="D339" s="5" t="s">
        <v>108</v>
      </c>
      <c r="E339" s="5" t="s">
        <v>143</v>
      </c>
      <c r="F339" s="6">
        <v>0</v>
      </c>
      <c r="G339" t="str">
        <f>VLOOKUP(InputData[[#This Row],[PRODUCT ID]],'Master Data'!A:F,2,0)</f>
        <v>Product34</v>
      </c>
      <c r="H339" t="str">
        <f>VLOOKUP(InputData[[#This Row],[PRODUCT ID]],'Master Data'!A:F,3,0)</f>
        <v>Category04</v>
      </c>
      <c r="I339" t="str">
        <f>VLOOKUP(InputData[[#This Row],[PRODUCT ID]],'Master Data'!A:F,4,0)</f>
        <v>Lt</v>
      </c>
      <c r="J339" s="15">
        <f>VLOOKUP(InputData[[#This Row],[PRODUCT ID]],'Master Data'!A:F,5,0)</f>
        <v>55</v>
      </c>
      <c r="K339" s="15">
        <f>VLOOKUP(InputData[[#This Row],[PRODUCT ID]],'Master Data'!A:F,6,0)</f>
        <v>58.3</v>
      </c>
      <c r="L339" s="15">
        <f>InputData[[#This Row],[BUYING PRIZE]]*InputData[[#This Row],[QUANTITY]]</f>
        <v>220</v>
      </c>
      <c r="M339" s="15">
        <f>InputData[[#This Row],[SELLING PRICE]]*InputData[[#This Row],[QUANTITY]]*(1-InputData[[#This Row],[DISCOUNT %]])</f>
        <v>233.2</v>
      </c>
      <c r="N339" s="11">
        <f>DAY(InputData[[#This Row],[DATE]])</f>
        <v>24</v>
      </c>
      <c r="O339" s="11" t="str">
        <f>TEXT(InputData[[#This Row],[DATE]],"MMMM")</f>
        <v>April</v>
      </c>
      <c r="P339" s="11">
        <f>YEAR(InputData[[#This Row],[DATE]])</f>
        <v>2022</v>
      </c>
    </row>
    <row r="340" spans="1:16" x14ac:dyDescent="0.35">
      <c r="A340" s="3">
        <v>44676</v>
      </c>
      <c r="B340" s="4" t="s">
        <v>14</v>
      </c>
      <c r="C340" s="5">
        <v>9</v>
      </c>
      <c r="D340" s="5" t="s">
        <v>108</v>
      </c>
      <c r="E340" s="5" t="s">
        <v>107</v>
      </c>
      <c r="F340" s="6">
        <v>0</v>
      </c>
      <c r="G340" t="str">
        <f>VLOOKUP(InputData[[#This Row],[PRODUCT ID]],'Master Data'!A:F,2,0)</f>
        <v>Product04</v>
      </c>
      <c r="H340" t="str">
        <f>VLOOKUP(InputData[[#This Row],[PRODUCT ID]],'Master Data'!A:F,3,0)</f>
        <v>Category01</v>
      </c>
      <c r="I340" t="str">
        <f>VLOOKUP(InputData[[#This Row],[PRODUCT ID]],'Master Data'!A:F,4,0)</f>
        <v>Lt</v>
      </c>
      <c r="J340" s="15">
        <f>VLOOKUP(InputData[[#This Row],[PRODUCT ID]],'Master Data'!A:F,5,0)</f>
        <v>44</v>
      </c>
      <c r="K340" s="15">
        <f>VLOOKUP(InputData[[#This Row],[PRODUCT ID]],'Master Data'!A:F,6,0)</f>
        <v>48.84</v>
      </c>
      <c r="L340" s="15">
        <f>InputData[[#This Row],[BUYING PRIZE]]*InputData[[#This Row],[QUANTITY]]</f>
        <v>396</v>
      </c>
      <c r="M340" s="15">
        <f>InputData[[#This Row],[SELLING PRICE]]*InputData[[#This Row],[QUANTITY]]*(1-InputData[[#This Row],[DISCOUNT %]])</f>
        <v>439.56000000000006</v>
      </c>
      <c r="N340" s="11">
        <f>DAY(InputData[[#This Row],[DATE]])</f>
        <v>25</v>
      </c>
      <c r="O340" s="11" t="str">
        <f>TEXT(InputData[[#This Row],[DATE]],"MMMM")</f>
        <v>April</v>
      </c>
      <c r="P340" s="11">
        <f>YEAR(InputData[[#This Row],[DATE]])</f>
        <v>2022</v>
      </c>
    </row>
    <row r="341" spans="1:16" x14ac:dyDescent="0.35">
      <c r="A341" s="3">
        <v>44676</v>
      </c>
      <c r="B341" s="4" t="s">
        <v>12</v>
      </c>
      <c r="C341" s="5">
        <v>8</v>
      </c>
      <c r="D341" s="5" t="s">
        <v>106</v>
      </c>
      <c r="E341" s="5" t="s">
        <v>143</v>
      </c>
      <c r="F341" s="6">
        <v>0</v>
      </c>
      <c r="G341" t="str">
        <f>VLOOKUP(InputData[[#This Row],[PRODUCT ID]],'Master Data'!A:F,2,0)</f>
        <v>Product03</v>
      </c>
      <c r="H341" t="str">
        <f>VLOOKUP(InputData[[#This Row],[PRODUCT ID]],'Master Data'!A:F,3,0)</f>
        <v>Category01</v>
      </c>
      <c r="I341" t="str">
        <f>VLOOKUP(InputData[[#This Row],[PRODUCT ID]],'Master Data'!A:F,4,0)</f>
        <v>Kg</v>
      </c>
      <c r="J341" s="15">
        <f>VLOOKUP(InputData[[#This Row],[PRODUCT ID]],'Master Data'!A:F,5,0)</f>
        <v>71</v>
      </c>
      <c r="K341" s="15">
        <f>VLOOKUP(InputData[[#This Row],[PRODUCT ID]],'Master Data'!A:F,6,0)</f>
        <v>80.94</v>
      </c>
      <c r="L341" s="15">
        <f>InputData[[#This Row],[BUYING PRIZE]]*InputData[[#This Row],[QUANTITY]]</f>
        <v>568</v>
      </c>
      <c r="M341" s="15">
        <f>InputData[[#This Row],[SELLING PRICE]]*InputData[[#This Row],[QUANTITY]]*(1-InputData[[#This Row],[DISCOUNT %]])</f>
        <v>647.52</v>
      </c>
      <c r="N341" s="11">
        <f>DAY(InputData[[#This Row],[DATE]])</f>
        <v>25</v>
      </c>
      <c r="O341" s="11" t="str">
        <f>TEXT(InputData[[#This Row],[DATE]],"MMMM")</f>
        <v>April</v>
      </c>
      <c r="P341" s="11">
        <f>YEAR(InputData[[#This Row],[DATE]])</f>
        <v>2022</v>
      </c>
    </row>
    <row r="342" spans="1:16" x14ac:dyDescent="0.35">
      <c r="A342" s="3">
        <v>44677</v>
      </c>
      <c r="B342" s="4" t="s">
        <v>63</v>
      </c>
      <c r="C342" s="5">
        <v>2</v>
      </c>
      <c r="D342" s="5" t="s">
        <v>108</v>
      </c>
      <c r="E342" s="5" t="s">
        <v>107</v>
      </c>
      <c r="F342" s="6">
        <v>0</v>
      </c>
      <c r="G342" t="str">
        <f>VLOOKUP(InputData[[#This Row],[PRODUCT ID]],'Master Data'!A:F,2,0)</f>
        <v>Product27</v>
      </c>
      <c r="H342" t="str">
        <f>VLOOKUP(InputData[[#This Row],[PRODUCT ID]],'Master Data'!A:F,3,0)</f>
        <v>Category04</v>
      </c>
      <c r="I342" t="str">
        <f>VLOOKUP(InputData[[#This Row],[PRODUCT ID]],'Master Data'!A:F,4,0)</f>
        <v>Lt</v>
      </c>
      <c r="J342" s="15">
        <f>VLOOKUP(InputData[[#This Row],[PRODUCT ID]],'Master Data'!A:F,5,0)</f>
        <v>48</v>
      </c>
      <c r="K342" s="15">
        <f>VLOOKUP(InputData[[#This Row],[PRODUCT ID]],'Master Data'!A:F,6,0)</f>
        <v>57.120000000000005</v>
      </c>
      <c r="L342" s="15">
        <f>InputData[[#This Row],[BUYING PRIZE]]*InputData[[#This Row],[QUANTITY]]</f>
        <v>96</v>
      </c>
      <c r="M342" s="15">
        <f>InputData[[#This Row],[SELLING PRICE]]*InputData[[#This Row],[QUANTITY]]*(1-InputData[[#This Row],[DISCOUNT %]])</f>
        <v>114.24000000000001</v>
      </c>
      <c r="N342" s="11">
        <f>DAY(InputData[[#This Row],[DATE]])</f>
        <v>26</v>
      </c>
      <c r="O342" s="11" t="str">
        <f>TEXT(InputData[[#This Row],[DATE]],"MMMM")</f>
        <v>April</v>
      </c>
      <c r="P342" s="11">
        <f>YEAR(InputData[[#This Row],[DATE]])</f>
        <v>2022</v>
      </c>
    </row>
    <row r="343" spans="1:16" x14ac:dyDescent="0.35">
      <c r="A343" s="3">
        <v>44679</v>
      </c>
      <c r="B343" s="4" t="s">
        <v>35</v>
      </c>
      <c r="C343" s="5">
        <v>14</v>
      </c>
      <c r="D343" s="5" t="s">
        <v>108</v>
      </c>
      <c r="E343" s="5" t="s">
        <v>107</v>
      </c>
      <c r="F343" s="6">
        <v>0</v>
      </c>
      <c r="G343" t="str">
        <f>VLOOKUP(InputData[[#This Row],[PRODUCT ID]],'Master Data'!A:F,2,0)</f>
        <v>Product14</v>
      </c>
      <c r="H343" t="str">
        <f>VLOOKUP(InputData[[#This Row],[PRODUCT ID]],'Master Data'!A:F,3,0)</f>
        <v>Category02</v>
      </c>
      <c r="I343" t="str">
        <f>VLOOKUP(InputData[[#This Row],[PRODUCT ID]],'Master Data'!A:F,4,0)</f>
        <v>Kg</v>
      </c>
      <c r="J343" s="15">
        <f>VLOOKUP(InputData[[#This Row],[PRODUCT ID]],'Master Data'!A:F,5,0)</f>
        <v>112</v>
      </c>
      <c r="K343" s="15">
        <f>VLOOKUP(InputData[[#This Row],[PRODUCT ID]],'Master Data'!A:F,6,0)</f>
        <v>146.72</v>
      </c>
      <c r="L343" s="15">
        <f>InputData[[#This Row],[BUYING PRIZE]]*InputData[[#This Row],[QUANTITY]]</f>
        <v>1568</v>
      </c>
      <c r="M343" s="15">
        <f>InputData[[#This Row],[SELLING PRICE]]*InputData[[#This Row],[QUANTITY]]*(1-InputData[[#This Row],[DISCOUNT %]])</f>
        <v>2054.08</v>
      </c>
      <c r="N343" s="11">
        <f>DAY(InputData[[#This Row],[DATE]])</f>
        <v>28</v>
      </c>
      <c r="O343" s="11" t="str">
        <f>TEXT(InputData[[#This Row],[DATE]],"MMMM")</f>
        <v>April</v>
      </c>
      <c r="P343" s="11">
        <f>YEAR(InputData[[#This Row],[DATE]])</f>
        <v>2022</v>
      </c>
    </row>
    <row r="344" spans="1:16" x14ac:dyDescent="0.35">
      <c r="A344" s="3">
        <v>44681</v>
      </c>
      <c r="B344" s="4" t="s">
        <v>39</v>
      </c>
      <c r="C344" s="5">
        <v>13</v>
      </c>
      <c r="D344" s="5" t="s">
        <v>106</v>
      </c>
      <c r="E344" s="5" t="s">
        <v>143</v>
      </c>
      <c r="F344" s="6">
        <v>0</v>
      </c>
      <c r="G344" t="str">
        <f>VLOOKUP(InputData[[#This Row],[PRODUCT ID]],'Master Data'!A:F,2,0)</f>
        <v>Product16</v>
      </c>
      <c r="H344" t="str">
        <f>VLOOKUP(InputData[[#This Row],[PRODUCT ID]],'Master Data'!A:F,3,0)</f>
        <v>Category02</v>
      </c>
      <c r="I344" t="str">
        <f>VLOOKUP(InputData[[#This Row],[PRODUCT ID]],'Master Data'!A:F,4,0)</f>
        <v>No.</v>
      </c>
      <c r="J344" s="15">
        <f>VLOOKUP(InputData[[#This Row],[PRODUCT ID]],'Master Data'!A:F,5,0)</f>
        <v>13</v>
      </c>
      <c r="K344" s="15">
        <f>VLOOKUP(InputData[[#This Row],[PRODUCT ID]],'Master Data'!A:F,6,0)</f>
        <v>16.64</v>
      </c>
      <c r="L344" s="15">
        <f>InputData[[#This Row],[BUYING PRIZE]]*InputData[[#This Row],[QUANTITY]]</f>
        <v>169</v>
      </c>
      <c r="M344" s="15">
        <f>InputData[[#This Row],[SELLING PRICE]]*InputData[[#This Row],[QUANTITY]]*(1-InputData[[#This Row],[DISCOUNT %]])</f>
        <v>216.32</v>
      </c>
      <c r="N344" s="11">
        <f>DAY(InputData[[#This Row],[DATE]])</f>
        <v>30</v>
      </c>
      <c r="O344" s="11" t="str">
        <f>TEXT(InputData[[#This Row],[DATE]],"MMMM")</f>
        <v>April</v>
      </c>
      <c r="P344" s="11">
        <f>YEAR(InputData[[#This Row],[DATE]])</f>
        <v>2022</v>
      </c>
    </row>
    <row r="345" spans="1:16" x14ac:dyDescent="0.35">
      <c r="A345" s="3">
        <v>44681</v>
      </c>
      <c r="B345" s="4" t="s">
        <v>63</v>
      </c>
      <c r="C345" s="5">
        <v>8</v>
      </c>
      <c r="D345" s="5" t="s">
        <v>108</v>
      </c>
      <c r="E345" s="5" t="s">
        <v>143</v>
      </c>
      <c r="F345" s="6">
        <v>0</v>
      </c>
      <c r="G345" t="str">
        <f>VLOOKUP(InputData[[#This Row],[PRODUCT ID]],'Master Data'!A:F,2,0)</f>
        <v>Product27</v>
      </c>
      <c r="H345" t="str">
        <f>VLOOKUP(InputData[[#This Row],[PRODUCT ID]],'Master Data'!A:F,3,0)</f>
        <v>Category04</v>
      </c>
      <c r="I345" t="str">
        <f>VLOOKUP(InputData[[#This Row],[PRODUCT ID]],'Master Data'!A:F,4,0)</f>
        <v>Lt</v>
      </c>
      <c r="J345" s="15">
        <f>VLOOKUP(InputData[[#This Row],[PRODUCT ID]],'Master Data'!A:F,5,0)</f>
        <v>48</v>
      </c>
      <c r="K345" s="15">
        <f>VLOOKUP(InputData[[#This Row],[PRODUCT ID]],'Master Data'!A:F,6,0)</f>
        <v>57.120000000000005</v>
      </c>
      <c r="L345" s="15">
        <f>InputData[[#This Row],[BUYING PRIZE]]*InputData[[#This Row],[QUANTITY]]</f>
        <v>384</v>
      </c>
      <c r="M345" s="15">
        <f>InputData[[#This Row],[SELLING PRICE]]*InputData[[#This Row],[QUANTITY]]*(1-InputData[[#This Row],[DISCOUNT %]])</f>
        <v>456.96000000000004</v>
      </c>
      <c r="N345" s="11">
        <f>DAY(InputData[[#This Row],[DATE]])</f>
        <v>30</v>
      </c>
      <c r="O345" s="11" t="str">
        <f>TEXT(InputData[[#This Row],[DATE]],"MMMM")</f>
        <v>April</v>
      </c>
      <c r="P345" s="11">
        <f>YEAR(InputData[[#This Row],[DATE]])</f>
        <v>2022</v>
      </c>
    </row>
    <row r="346" spans="1:16" x14ac:dyDescent="0.35">
      <c r="A346" s="3">
        <v>44682</v>
      </c>
      <c r="B346" s="4" t="s">
        <v>77</v>
      </c>
      <c r="C346" s="5">
        <v>9</v>
      </c>
      <c r="D346" s="5" t="s">
        <v>105</v>
      </c>
      <c r="E346" s="5" t="s">
        <v>143</v>
      </c>
      <c r="F346" s="6">
        <v>0</v>
      </c>
      <c r="G346" t="str">
        <f>VLOOKUP(InputData[[#This Row],[PRODUCT ID]],'Master Data'!A:F,2,0)</f>
        <v>Product34</v>
      </c>
      <c r="H346" t="str">
        <f>VLOOKUP(InputData[[#This Row],[PRODUCT ID]],'Master Data'!A:F,3,0)</f>
        <v>Category04</v>
      </c>
      <c r="I346" t="str">
        <f>VLOOKUP(InputData[[#This Row],[PRODUCT ID]],'Master Data'!A:F,4,0)</f>
        <v>Lt</v>
      </c>
      <c r="J346" s="15">
        <f>VLOOKUP(InputData[[#This Row],[PRODUCT ID]],'Master Data'!A:F,5,0)</f>
        <v>55</v>
      </c>
      <c r="K346" s="15">
        <f>VLOOKUP(InputData[[#This Row],[PRODUCT ID]],'Master Data'!A:F,6,0)</f>
        <v>58.3</v>
      </c>
      <c r="L346" s="15">
        <f>InputData[[#This Row],[BUYING PRIZE]]*InputData[[#This Row],[QUANTITY]]</f>
        <v>495</v>
      </c>
      <c r="M346" s="15">
        <f>InputData[[#This Row],[SELLING PRICE]]*InputData[[#This Row],[QUANTITY]]*(1-InputData[[#This Row],[DISCOUNT %]])</f>
        <v>524.69999999999993</v>
      </c>
      <c r="N346" s="11">
        <f>DAY(InputData[[#This Row],[DATE]])</f>
        <v>1</v>
      </c>
      <c r="O346" s="11" t="str">
        <f>TEXT(InputData[[#This Row],[DATE]],"MMMM")</f>
        <v>May</v>
      </c>
      <c r="P346" s="11">
        <f>YEAR(InputData[[#This Row],[DATE]])</f>
        <v>2022</v>
      </c>
    </row>
    <row r="347" spans="1:16" x14ac:dyDescent="0.35">
      <c r="A347" s="3">
        <v>44682</v>
      </c>
      <c r="B347" s="4" t="s">
        <v>75</v>
      </c>
      <c r="C347" s="5">
        <v>6</v>
      </c>
      <c r="D347" s="5" t="s">
        <v>106</v>
      </c>
      <c r="E347" s="5" t="s">
        <v>143</v>
      </c>
      <c r="F347" s="6">
        <v>0</v>
      </c>
      <c r="G347" t="str">
        <f>VLOOKUP(InputData[[#This Row],[PRODUCT ID]],'Master Data'!A:F,2,0)</f>
        <v>Product33</v>
      </c>
      <c r="H347" t="str">
        <f>VLOOKUP(InputData[[#This Row],[PRODUCT ID]],'Master Data'!A:F,3,0)</f>
        <v>Category04</v>
      </c>
      <c r="I347" t="str">
        <f>VLOOKUP(InputData[[#This Row],[PRODUCT ID]],'Master Data'!A:F,4,0)</f>
        <v>Kg</v>
      </c>
      <c r="J347" s="15">
        <f>VLOOKUP(InputData[[#This Row],[PRODUCT ID]],'Master Data'!A:F,5,0)</f>
        <v>95</v>
      </c>
      <c r="K347" s="15">
        <f>VLOOKUP(InputData[[#This Row],[PRODUCT ID]],'Master Data'!A:F,6,0)</f>
        <v>119.7</v>
      </c>
      <c r="L347" s="15">
        <f>InputData[[#This Row],[BUYING PRIZE]]*InputData[[#This Row],[QUANTITY]]</f>
        <v>570</v>
      </c>
      <c r="M347" s="15">
        <f>InputData[[#This Row],[SELLING PRICE]]*InputData[[#This Row],[QUANTITY]]*(1-InputData[[#This Row],[DISCOUNT %]])</f>
        <v>718.2</v>
      </c>
      <c r="N347" s="11">
        <f>DAY(InputData[[#This Row],[DATE]])</f>
        <v>1</v>
      </c>
      <c r="O347" s="11" t="str">
        <f>TEXT(InputData[[#This Row],[DATE]],"MMMM")</f>
        <v>May</v>
      </c>
      <c r="P347" s="11">
        <f>YEAR(InputData[[#This Row],[DATE]])</f>
        <v>2022</v>
      </c>
    </row>
    <row r="348" spans="1:16" x14ac:dyDescent="0.35">
      <c r="A348" s="3">
        <v>44683</v>
      </c>
      <c r="B348" s="4" t="s">
        <v>33</v>
      </c>
      <c r="C348" s="5">
        <v>4</v>
      </c>
      <c r="D348" s="5" t="s">
        <v>106</v>
      </c>
      <c r="E348" s="5" t="s">
        <v>107</v>
      </c>
      <c r="F348" s="6">
        <v>0</v>
      </c>
      <c r="G348" t="str">
        <f>VLOOKUP(InputData[[#This Row],[PRODUCT ID]],'Master Data'!A:F,2,0)</f>
        <v>Product13</v>
      </c>
      <c r="H348" t="str">
        <f>VLOOKUP(InputData[[#This Row],[PRODUCT ID]],'Master Data'!A:F,3,0)</f>
        <v>Category02</v>
      </c>
      <c r="I348" t="str">
        <f>VLOOKUP(InputData[[#This Row],[PRODUCT ID]],'Master Data'!A:F,4,0)</f>
        <v>Kg</v>
      </c>
      <c r="J348" s="15">
        <f>VLOOKUP(InputData[[#This Row],[PRODUCT ID]],'Master Data'!A:F,5,0)</f>
        <v>112</v>
      </c>
      <c r="K348" s="15">
        <f>VLOOKUP(InputData[[#This Row],[PRODUCT ID]],'Master Data'!A:F,6,0)</f>
        <v>122.08</v>
      </c>
      <c r="L348" s="15">
        <f>InputData[[#This Row],[BUYING PRIZE]]*InputData[[#This Row],[QUANTITY]]</f>
        <v>448</v>
      </c>
      <c r="M348" s="15">
        <f>InputData[[#This Row],[SELLING PRICE]]*InputData[[#This Row],[QUANTITY]]*(1-InputData[[#This Row],[DISCOUNT %]])</f>
        <v>488.32</v>
      </c>
      <c r="N348" s="11">
        <f>DAY(InputData[[#This Row],[DATE]])</f>
        <v>2</v>
      </c>
      <c r="O348" s="11" t="str">
        <f>TEXT(InputData[[#This Row],[DATE]],"MMMM")</f>
        <v>May</v>
      </c>
      <c r="P348" s="11">
        <f>YEAR(InputData[[#This Row],[DATE]])</f>
        <v>2022</v>
      </c>
    </row>
    <row r="349" spans="1:16" x14ac:dyDescent="0.35">
      <c r="A349" s="3">
        <v>44685</v>
      </c>
      <c r="B349" s="4" t="s">
        <v>47</v>
      </c>
      <c r="C349" s="5">
        <v>10</v>
      </c>
      <c r="D349" s="5" t="s">
        <v>108</v>
      </c>
      <c r="E349" s="5" t="s">
        <v>143</v>
      </c>
      <c r="F349" s="6">
        <v>0</v>
      </c>
      <c r="G349" t="str">
        <f>VLOOKUP(InputData[[#This Row],[PRODUCT ID]],'Master Data'!A:F,2,0)</f>
        <v>Product20</v>
      </c>
      <c r="H349" t="str">
        <f>VLOOKUP(InputData[[#This Row],[PRODUCT ID]],'Master Data'!A:F,3,0)</f>
        <v>Category03</v>
      </c>
      <c r="I349" t="str">
        <f>VLOOKUP(InputData[[#This Row],[PRODUCT ID]],'Master Data'!A:F,4,0)</f>
        <v>Lt</v>
      </c>
      <c r="J349" s="15">
        <f>VLOOKUP(InputData[[#This Row],[PRODUCT ID]],'Master Data'!A:F,5,0)</f>
        <v>61</v>
      </c>
      <c r="K349" s="15">
        <f>VLOOKUP(InputData[[#This Row],[PRODUCT ID]],'Master Data'!A:F,6,0)</f>
        <v>76.25</v>
      </c>
      <c r="L349" s="15">
        <f>InputData[[#This Row],[BUYING PRIZE]]*InputData[[#This Row],[QUANTITY]]</f>
        <v>610</v>
      </c>
      <c r="M349" s="15">
        <f>InputData[[#This Row],[SELLING PRICE]]*InputData[[#This Row],[QUANTITY]]*(1-InputData[[#This Row],[DISCOUNT %]])</f>
        <v>762.5</v>
      </c>
      <c r="N349" s="11">
        <f>DAY(InputData[[#This Row],[DATE]])</f>
        <v>4</v>
      </c>
      <c r="O349" s="11" t="str">
        <f>TEXT(InputData[[#This Row],[DATE]],"MMMM")</f>
        <v>May</v>
      </c>
      <c r="P349" s="11">
        <f>YEAR(InputData[[#This Row],[DATE]])</f>
        <v>2022</v>
      </c>
    </row>
    <row r="350" spans="1:16" x14ac:dyDescent="0.35">
      <c r="A350" s="3">
        <v>44687</v>
      </c>
      <c r="B350" s="4" t="s">
        <v>77</v>
      </c>
      <c r="C350" s="5">
        <v>7</v>
      </c>
      <c r="D350" s="5" t="s">
        <v>108</v>
      </c>
      <c r="E350" s="5" t="s">
        <v>143</v>
      </c>
      <c r="F350" s="6">
        <v>0</v>
      </c>
      <c r="G350" t="str">
        <f>VLOOKUP(InputData[[#This Row],[PRODUCT ID]],'Master Data'!A:F,2,0)</f>
        <v>Product34</v>
      </c>
      <c r="H350" t="str">
        <f>VLOOKUP(InputData[[#This Row],[PRODUCT ID]],'Master Data'!A:F,3,0)</f>
        <v>Category04</v>
      </c>
      <c r="I350" t="str">
        <f>VLOOKUP(InputData[[#This Row],[PRODUCT ID]],'Master Data'!A:F,4,0)</f>
        <v>Lt</v>
      </c>
      <c r="J350" s="15">
        <f>VLOOKUP(InputData[[#This Row],[PRODUCT ID]],'Master Data'!A:F,5,0)</f>
        <v>55</v>
      </c>
      <c r="K350" s="15">
        <f>VLOOKUP(InputData[[#This Row],[PRODUCT ID]],'Master Data'!A:F,6,0)</f>
        <v>58.3</v>
      </c>
      <c r="L350" s="15">
        <f>InputData[[#This Row],[BUYING PRIZE]]*InputData[[#This Row],[QUANTITY]]</f>
        <v>385</v>
      </c>
      <c r="M350" s="15">
        <f>InputData[[#This Row],[SELLING PRICE]]*InputData[[#This Row],[QUANTITY]]*(1-InputData[[#This Row],[DISCOUNT %]])</f>
        <v>408.09999999999997</v>
      </c>
      <c r="N350" s="11">
        <f>DAY(InputData[[#This Row],[DATE]])</f>
        <v>6</v>
      </c>
      <c r="O350" s="11" t="str">
        <f>TEXT(InputData[[#This Row],[DATE]],"MMMM")</f>
        <v>May</v>
      </c>
      <c r="P350" s="11">
        <f>YEAR(InputData[[#This Row],[DATE]])</f>
        <v>2022</v>
      </c>
    </row>
    <row r="351" spans="1:16" x14ac:dyDescent="0.35">
      <c r="A351" s="3">
        <v>44688</v>
      </c>
      <c r="B351" s="4" t="s">
        <v>37</v>
      </c>
      <c r="C351" s="5">
        <v>4</v>
      </c>
      <c r="D351" s="5" t="s">
        <v>106</v>
      </c>
      <c r="E351" s="5" t="s">
        <v>107</v>
      </c>
      <c r="F351" s="6">
        <v>0</v>
      </c>
      <c r="G351" t="str">
        <f>VLOOKUP(InputData[[#This Row],[PRODUCT ID]],'Master Data'!A:F,2,0)</f>
        <v>Product15</v>
      </c>
      <c r="H351" t="str">
        <f>VLOOKUP(InputData[[#This Row],[PRODUCT ID]],'Master Data'!A:F,3,0)</f>
        <v>Category02</v>
      </c>
      <c r="I351" t="str">
        <f>VLOOKUP(InputData[[#This Row],[PRODUCT ID]],'Master Data'!A:F,4,0)</f>
        <v>No.</v>
      </c>
      <c r="J351" s="15">
        <f>VLOOKUP(InputData[[#This Row],[PRODUCT ID]],'Master Data'!A:F,5,0)</f>
        <v>12</v>
      </c>
      <c r="K351" s="15">
        <f>VLOOKUP(InputData[[#This Row],[PRODUCT ID]],'Master Data'!A:F,6,0)</f>
        <v>15.719999999999999</v>
      </c>
      <c r="L351" s="15">
        <f>InputData[[#This Row],[BUYING PRIZE]]*InputData[[#This Row],[QUANTITY]]</f>
        <v>48</v>
      </c>
      <c r="M351" s="15">
        <f>InputData[[#This Row],[SELLING PRICE]]*InputData[[#This Row],[QUANTITY]]*(1-InputData[[#This Row],[DISCOUNT %]])</f>
        <v>62.879999999999995</v>
      </c>
      <c r="N351" s="11">
        <f>DAY(InputData[[#This Row],[DATE]])</f>
        <v>7</v>
      </c>
      <c r="O351" s="11" t="str">
        <f>TEXT(InputData[[#This Row],[DATE]],"MMMM")</f>
        <v>May</v>
      </c>
      <c r="P351" s="11">
        <f>YEAR(InputData[[#This Row],[DATE]])</f>
        <v>2022</v>
      </c>
    </row>
    <row r="352" spans="1:16" x14ac:dyDescent="0.35">
      <c r="A352" s="3">
        <v>44688</v>
      </c>
      <c r="B352" s="4" t="s">
        <v>63</v>
      </c>
      <c r="C352" s="5">
        <v>1</v>
      </c>
      <c r="D352" s="5" t="s">
        <v>106</v>
      </c>
      <c r="E352" s="5" t="s">
        <v>143</v>
      </c>
      <c r="F352" s="6">
        <v>0</v>
      </c>
      <c r="G352" t="str">
        <f>VLOOKUP(InputData[[#This Row],[PRODUCT ID]],'Master Data'!A:F,2,0)</f>
        <v>Product27</v>
      </c>
      <c r="H352" t="str">
        <f>VLOOKUP(InputData[[#This Row],[PRODUCT ID]],'Master Data'!A:F,3,0)</f>
        <v>Category04</v>
      </c>
      <c r="I352" t="str">
        <f>VLOOKUP(InputData[[#This Row],[PRODUCT ID]],'Master Data'!A:F,4,0)</f>
        <v>Lt</v>
      </c>
      <c r="J352" s="15">
        <f>VLOOKUP(InputData[[#This Row],[PRODUCT ID]],'Master Data'!A:F,5,0)</f>
        <v>48</v>
      </c>
      <c r="K352" s="15">
        <f>VLOOKUP(InputData[[#This Row],[PRODUCT ID]],'Master Data'!A:F,6,0)</f>
        <v>57.120000000000005</v>
      </c>
      <c r="L352" s="15">
        <f>InputData[[#This Row],[BUYING PRIZE]]*InputData[[#This Row],[QUANTITY]]</f>
        <v>48</v>
      </c>
      <c r="M352" s="15">
        <f>InputData[[#This Row],[SELLING PRICE]]*InputData[[#This Row],[QUANTITY]]*(1-InputData[[#This Row],[DISCOUNT %]])</f>
        <v>57.120000000000005</v>
      </c>
      <c r="N352" s="11">
        <f>DAY(InputData[[#This Row],[DATE]])</f>
        <v>7</v>
      </c>
      <c r="O352" s="11" t="str">
        <f>TEXT(InputData[[#This Row],[DATE]],"MMMM")</f>
        <v>May</v>
      </c>
      <c r="P352" s="11">
        <f>YEAR(InputData[[#This Row],[DATE]])</f>
        <v>2022</v>
      </c>
    </row>
    <row r="353" spans="1:16" x14ac:dyDescent="0.35">
      <c r="A353" s="3">
        <v>44689</v>
      </c>
      <c r="B353" s="4" t="s">
        <v>52</v>
      </c>
      <c r="C353" s="5">
        <v>7</v>
      </c>
      <c r="D353" s="5" t="s">
        <v>106</v>
      </c>
      <c r="E353" s="5" t="s">
        <v>143</v>
      </c>
      <c r="F353" s="6">
        <v>0</v>
      </c>
      <c r="G353" t="str">
        <f>VLOOKUP(InputData[[#This Row],[PRODUCT ID]],'Master Data'!A:F,2,0)</f>
        <v>Product22</v>
      </c>
      <c r="H353" t="str">
        <f>VLOOKUP(InputData[[#This Row],[PRODUCT ID]],'Master Data'!A:F,3,0)</f>
        <v>Category03</v>
      </c>
      <c r="I353" t="str">
        <f>VLOOKUP(InputData[[#This Row],[PRODUCT ID]],'Master Data'!A:F,4,0)</f>
        <v>Ft</v>
      </c>
      <c r="J353" s="15">
        <f>VLOOKUP(InputData[[#This Row],[PRODUCT ID]],'Master Data'!A:F,5,0)</f>
        <v>121</v>
      </c>
      <c r="K353" s="15">
        <f>VLOOKUP(InputData[[#This Row],[PRODUCT ID]],'Master Data'!A:F,6,0)</f>
        <v>141.57</v>
      </c>
      <c r="L353" s="15">
        <f>InputData[[#This Row],[BUYING PRIZE]]*InputData[[#This Row],[QUANTITY]]</f>
        <v>847</v>
      </c>
      <c r="M353" s="15">
        <f>InputData[[#This Row],[SELLING PRICE]]*InputData[[#This Row],[QUANTITY]]*(1-InputData[[#This Row],[DISCOUNT %]])</f>
        <v>990.99</v>
      </c>
      <c r="N353" s="11">
        <f>DAY(InputData[[#This Row],[DATE]])</f>
        <v>8</v>
      </c>
      <c r="O353" s="11" t="str">
        <f>TEXT(InputData[[#This Row],[DATE]],"MMMM")</f>
        <v>May</v>
      </c>
      <c r="P353" s="11">
        <f>YEAR(InputData[[#This Row],[DATE]])</f>
        <v>2022</v>
      </c>
    </row>
    <row r="354" spans="1:16" x14ac:dyDescent="0.35">
      <c r="A354" s="3">
        <v>44690</v>
      </c>
      <c r="B354" s="4" t="s">
        <v>41</v>
      </c>
      <c r="C354" s="5">
        <v>12</v>
      </c>
      <c r="D354" s="5" t="s">
        <v>105</v>
      </c>
      <c r="E354" s="5" t="s">
        <v>107</v>
      </c>
      <c r="F354" s="6">
        <v>0</v>
      </c>
      <c r="G354" t="str">
        <f>VLOOKUP(InputData[[#This Row],[PRODUCT ID]],'Master Data'!A:F,2,0)</f>
        <v>Product17</v>
      </c>
      <c r="H354" t="str">
        <f>VLOOKUP(InputData[[#This Row],[PRODUCT ID]],'Master Data'!A:F,3,0)</f>
        <v>Category02</v>
      </c>
      <c r="I354" t="str">
        <f>VLOOKUP(InputData[[#This Row],[PRODUCT ID]],'Master Data'!A:F,4,0)</f>
        <v>Ft</v>
      </c>
      <c r="J354" s="15">
        <f>VLOOKUP(InputData[[#This Row],[PRODUCT ID]],'Master Data'!A:F,5,0)</f>
        <v>134</v>
      </c>
      <c r="K354" s="15">
        <f>VLOOKUP(InputData[[#This Row],[PRODUCT ID]],'Master Data'!A:F,6,0)</f>
        <v>156.78</v>
      </c>
      <c r="L354" s="15">
        <f>InputData[[#This Row],[BUYING PRIZE]]*InputData[[#This Row],[QUANTITY]]</f>
        <v>1608</v>
      </c>
      <c r="M354" s="15">
        <f>InputData[[#This Row],[SELLING PRICE]]*InputData[[#This Row],[QUANTITY]]*(1-InputData[[#This Row],[DISCOUNT %]])</f>
        <v>1881.3600000000001</v>
      </c>
      <c r="N354" s="11">
        <f>DAY(InputData[[#This Row],[DATE]])</f>
        <v>9</v>
      </c>
      <c r="O354" s="11" t="str">
        <f>TEXT(InputData[[#This Row],[DATE]],"MMMM")</f>
        <v>May</v>
      </c>
      <c r="P354" s="11">
        <f>YEAR(InputData[[#This Row],[DATE]])</f>
        <v>2022</v>
      </c>
    </row>
    <row r="355" spans="1:16" x14ac:dyDescent="0.35">
      <c r="A355" s="3">
        <v>44691</v>
      </c>
      <c r="B355" s="4" t="s">
        <v>24</v>
      </c>
      <c r="C355" s="5">
        <v>6</v>
      </c>
      <c r="D355" s="5" t="s">
        <v>108</v>
      </c>
      <c r="E355" s="5" t="s">
        <v>143</v>
      </c>
      <c r="F355" s="6">
        <v>0</v>
      </c>
      <c r="G355" t="str">
        <f>VLOOKUP(InputData[[#This Row],[PRODUCT ID]],'Master Data'!A:F,2,0)</f>
        <v>Product09</v>
      </c>
      <c r="H355" t="str">
        <f>VLOOKUP(InputData[[#This Row],[PRODUCT ID]],'Master Data'!A:F,3,0)</f>
        <v>Category01</v>
      </c>
      <c r="I355" t="str">
        <f>VLOOKUP(InputData[[#This Row],[PRODUCT ID]],'Master Data'!A:F,4,0)</f>
        <v>No.</v>
      </c>
      <c r="J355" s="15">
        <f>VLOOKUP(InputData[[#This Row],[PRODUCT ID]],'Master Data'!A:F,5,0)</f>
        <v>6</v>
      </c>
      <c r="K355" s="15">
        <f>VLOOKUP(InputData[[#This Row],[PRODUCT ID]],'Master Data'!A:F,6,0)</f>
        <v>7.8599999999999994</v>
      </c>
      <c r="L355" s="15">
        <f>InputData[[#This Row],[BUYING PRIZE]]*InputData[[#This Row],[QUANTITY]]</f>
        <v>36</v>
      </c>
      <c r="M355" s="15">
        <f>InputData[[#This Row],[SELLING PRICE]]*InputData[[#This Row],[QUANTITY]]*(1-InputData[[#This Row],[DISCOUNT %]])</f>
        <v>47.16</v>
      </c>
      <c r="N355" s="11">
        <f>DAY(InputData[[#This Row],[DATE]])</f>
        <v>10</v>
      </c>
      <c r="O355" s="11" t="str">
        <f>TEXT(InputData[[#This Row],[DATE]],"MMMM")</f>
        <v>May</v>
      </c>
      <c r="P355" s="11">
        <f>YEAR(InputData[[#This Row],[DATE]])</f>
        <v>2022</v>
      </c>
    </row>
    <row r="356" spans="1:16" x14ac:dyDescent="0.35">
      <c r="A356" s="3">
        <v>44693</v>
      </c>
      <c r="B356" s="4" t="s">
        <v>29</v>
      </c>
      <c r="C356" s="5">
        <v>7</v>
      </c>
      <c r="D356" s="5" t="s">
        <v>106</v>
      </c>
      <c r="E356" s="5" t="s">
        <v>107</v>
      </c>
      <c r="F356" s="6">
        <v>0</v>
      </c>
      <c r="G356" t="str">
        <f>VLOOKUP(InputData[[#This Row],[PRODUCT ID]],'Master Data'!A:F,2,0)</f>
        <v>Product11</v>
      </c>
      <c r="H356" t="str">
        <f>VLOOKUP(InputData[[#This Row],[PRODUCT ID]],'Master Data'!A:F,3,0)</f>
        <v>Category02</v>
      </c>
      <c r="I356" t="str">
        <f>VLOOKUP(InputData[[#This Row],[PRODUCT ID]],'Master Data'!A:F,4,0)</f>
        <v>Lt</v>
      </c>
      <c r="J356" s="15">
        <f>VLOOKUP(InputData[[#This Row],[PRODUCT ID]],'Master Data'!A:F,5,0)</f>
        <v>44</v>
      </c>
      <c r="K356" s="15">
        <f>VLOOKUP(InputData[[#This Row],[PRODUCT ID]],'Master Data'!A:F,6,0)</f>
        <v>48.4</v>
      </c>
      <c r="L356" s="15">
        <f>InputData[[#This Row],[BUYING PRIZE]]*InputData[[#This Row],[QUANTITY]]</f>
        <v>308</v>
      </c>
      <c r="M356" s="15">
        <f>InputData[[#This Row],[SELLING PRICE]]*InputData[[#This Row],[QUANTITY]]*(1-InputData[[#This Row],[DISCOUNT %]])</f>
        <v>338.8</v>
      </c>
      <c r="N356" s="11">
        <f>DAY(InputData[[#This Row],[DATE]])</f>
        <v>12</v>
      </c>
      <c r="O356" s="11" t="str">
        <f>TEXT(InputData[[#This Row],[DATE]],"MMMM")</f>
        <v>May</v>
      </c>
      <c r="P356" s="11">
        <f>YEAR(InputData[[#This Row],[DATE]])</f>
        <v>2022</v>
      </c>
    </row>
    <row r="357" spans="1:16" x14ac:dyDescent="0.35">
      <c r="A357" s="3">
        <v>44694</v>
      </c>
      <c r="B357" s="4" t="s">
        <v>31</v>
      </c>
      <c r="C357" s="5">
        <v>5</v>
      </c>
      <c r="D357" s="5" t="s">
        <v>108</v>
      </c>
      <c r="E357" s="5" t="s">
        <v>143</v>
      </c>
      <c r="F357" s="6">
        <v>0</v>
      </c>
      <c r="G357" t="str">
        <f>VLOOKUP(InputData[[#This Row],[PRODUCT ID]],'Master Data'!A:F,2,0)</f>
        <v>Product12</v>
      </c>
      <c r="H357" t="str">
        <f>VLOOKUP(InputData[[#This Row],[PRODUCT ID]],'Master Data'!A:F,3,0)</f>
        <v>Category02</v>
      </c>
      <c r="I357" t="str">
        <f>VLOOKUP(InputData[[#This Row],[PRODUCT ID]],'Master Data'!A:F,4,0)</f>
        <v>Kg</v>
      </c>
      <c r="J357" s="15">
        <f>VLOOKUP(InputData[[#This Row],[PRODUCT ID]],'Master Data'!A:F,5,0)</f>
        <v>73</v>
      </c>
      <c r="K357" s="15">
        <f>VLOOKUP(InputData[[#This Row],[PRODUCT ID]],'Master Data'!A:F,6,0)</f>
        <v>94.17</v>
      </c>
      <c r="L357" s="15">
        <f>InputData[[#This Row],[BUYING PRIZE]]*InputData[[#This Row],[QUANTITY]]</f>
        <v>365</v>
      </c>
      <c r="M357" s="15">
        <f>InputData[[#This Row],[SELLING PRICE]]*InputData[[#This Row],[QUANTITY]]*(1-InputData[[#This Row],[DISCOUNT %]])</f>
        <v>470.85</v>
      </c>
      <c r="N357" s="11">
        <f>DAY(InputData[[#This Row],[DATE]])</f>
        <v>13</v>
      </c>
      <c r="O357" s="11" t="str">
        <f>TEXT(InputData[[#This Row],[DATE]],"MMMM")</f>
        <v>May</v>
      </c>
      <c r="P357" s="11">
        <f>YEAR(InputData[[#This Row],[DATE]])</f>
        <v>2022</v>
      </c>
    </row>
    <row r="358" spans="1:16" x14ac:dyDescent="0.35">
      <c r="A358" s="3">
        <v>44695</v>
      </c>
      <c r="B358" s="4" t="s">
        <v>22</v>
      </c>
      <c r="C358" s="5">
        <v>14</v>
      </c>
      <c r="D358" s="5" t="s">
        <v>108</v>
      </c>
      <c r="E358" s="5" t="s">
        <v>107</v>
      </c>
      <c r="F358" s="6">
        <v>0</v>
      </c>
      <c r="G358" t="str">
        <f>VLOOKUP(InputData[[#This Row],[PRODUCT ID]],'Master Data'!A:F,2,0)</f>
        <v>Product08</v>
      </c>
      <c r="H358" t="str">
        <f>VLOOKUP(InputData[[#This Row],[PRODUCT ID]],'Master Data'!A:F,3,0)</f>
        <v>Category01</v>
      </c>
      <c r="I358" t="str">
        <f>VLOOKUP(InputData[[#This Row],[PRODUCT ID]],'Master Data'!A:F,4,0)</f>
        <v>Kg</v>
      </c>
      <c r="J358" s="15">
        <f>VLOOKUP(InputData[[#This Row],[PRODUCT ID]],'Master Data'!A:F,5,0)</f>
        <v>83</v>
      </c>
      <c r="K358" s="15">
        <f>VLOOKUP(InputData[[#This Row],[PRODUCT ID]],'Master Data'!A:F,6,0)</f>
        <v>94.62</v>
      </c>
      <c r="L358" s="15">
        <f>InputData[[#This Row],[BUYING PRIZE]]*InputData[[#This Row],[QUANTITY]]</f>
        <v>1162</v>
      </c>
      <c r="M358" s="15">
        <f>InputData[[#This Row],[SELLING PRICE]]*InputData[[#This Row],[QUANTITY]]*(1-InputData[[#This Row],[DISCOUNT %]])</f>
        <v>1324.68</v>
      </c>
      <c r="N358" s="11">
        <f>DAY(InputData[[#This Row],[DATE]])</f>
        <v>14</v>
      </c>
      <c r="O358" s="11" t="str">
        <f>TEXT(InputData[[#This Row],[DATE]],"MMMM")</f>
        <v>May</v>
      </c>
      <c r="P358" s="11">
        <f>YEAR(InputData[[#This Row],[DATE]])</f>
        <v>2022</v>
      </c>
    </row>
    <row r="359" spans="1:16" x14ac:dyDescent="0.35">
      <c r="A359" s="3">
        <v>44696</v>
      </c>
      <c r="B359" s="4" t="s">
        <v>47</v>
      </c>
      <c r="C359" s="5">
        <v>5</v>
      </c>
      <c r="D359" s="5" t="s">
        <v>106</v>
      </c>
      <c r="E359" s="5" t="s">
        <v>143</v>
      </c>
      <c r="F359" s="6">
        <v>0</v>
      </c>
      <c r="G359" t="str">
        <f>VLOOKUP(InputData[[#This Row],[PRODUCT ID]],'Master Data'!A:F,2,0)</f>
        <v>Product20</v>
      </c>
      <c r="H359" t="str">
        <f>VLOOKUP(InputData[[#This Row],[PRODUCT ID]],'Master Data'!A:F,3,0)</f>
        <v>Category03</v>
      </c>
      <c r="I359" t="str">
        <f>VLOOKUP(InputData[[#This Row],[PRODUCT ID]],'Master Data'!A:F,4,0)</f>
        <v>Lt</v>
      </c>
      <c r="J359" s="15">
        <f>VLOOKUP(InputData[[#This Row],[PRODUCT ID]],'Master Data'!A:F,5,0)</f>
        <v>61</v>
      </c>
      <c r="K359" s="15">
        <f>VLOOKUP(InputData[[#This Row],[PRODUCT ID]],'Master Data'!A:F,6,0)</f>
        <v>76.25</v>
      </c>
      <c r="L359" s="15">
        <f>InputData[[#This Row],[BUYING PRIZE]]*InputData[[#This Row],[QUANTITY]]</f>
        <v>305</v>
      </c>
      <c r="M359" s="15">
        <f>InputData[[#This Row],[SELLING PRICE]]*InputData[[#This Row],[QUANTITY]]*(1-InputData[[#This Row],[DISCOUNT %]])</f>
        <v>381.25</v>
      </c>
      <c r="N359" s="11">
        <f>DAY(InputData[[#This Row],[DATE]])</f>
        <v>15</v>
      </c>
      <c r="O359" s="11" t="str">
        <f>TEXT(InputData[[#This Row],[DATE]],"MMMM")</f>
        <v>May</v>
      </c>
      <c r="P359" s="11">
        <f>YEAR(InputData[[#This Row],[DATE]])</f>
        <v>2022</v>
      </c>
    </row>
    <row r="360" spans="1:16" x14ac:dyDescent="0.35">
      <c r="A360" s="3">
        <v>44697</v>
      </c>
      <c r="B360" s="4" t="s">
        <v>26</v>
      </c>
      <c r="C360" s="5">
        <v>13</v>
      </c>
      <c r="D360" s="5" t="s">
        <v>108</v>
      </c>
      <c r="E360" s="5" t="s">
        <v>107</v>
      </c>
      <c r="F360" s="6">
        <v>0</v>
      </c>
      <c r="G360" t="str">
        <f>VLOOKUP(InputData[[#This Row],[PRODUCT ID]],'Master Data'!A:F,2,0)</f>
        <v>Product10</v>
      </c>
      <c r="H360" t="str">
        <f>VLOOKUP(InputData[[#This Row],[PRODUCT ID]],'Master Data'!A:F,3,0)</f>
        <v>Category02</v>
      </c>
      <c r="I360" t="str">
        <f>VLOOKUP(InputData[[#This Row],[PRODUCT ID]],'Master Data'!A:F,4,0)</f>
        <v>Ft</v>
      </c>
      <c r="J360" s="15">
        <f>VLOOKUP(InputData[[#This Row],[PRODUCT ID]],'Master Data'!A:F,5,0)</f>
        <v>148</v>
      </c>
      <c r="K360" s="15">
        <f>VLOOKUP(InputData[[#This Row],[PRODUCT ID]],'Master Data'!A:F,6,0)</f>
        <v>164.28</v>
      </c>
      <c r="L360" s="15">
        <f>InputData[[#This Row],[BUYING PRIZE]]*InputData[[#This Row],[QUANTITY]]</f>
        <v>1924</v>
      </c>
      <c r="M360" s="15">
        <f>InputData[[#This Row],[SELLING PRICE]]*InputData[[#This Row],[QUANTITY]]*(1-InputData[[#This Row],[DISCOUNT %]])</f>
        <v>2135.64</v>
      </c>
      <c r="N360" s="11">
        <f>DAY(InputData[[#This Row],[DATE]])</f>
        <v>16</v>
      </c>
      <c r="O360" s="11" t="str">
        <f>TEXT(InputData[[#This Row],[DATE]],"MMMM")</f>
        <v>May</v>
      </c>
      <c r="P360" s="11">
        <f>YEAR(InputData[[#This Row],[DATE]])</f>
        <v>2022</v>
      </c>
    </row>
    <row r="361" spans="1:16" x14ac:dyDescent="0.35">
      <c r="A361" s="3">
        <v>44697</v>
      </c>
      <c r="B361" s="4" t="s">
        <v>71</v>
      </c>
      <c r="C361" s="5">
        <v>13</v>
      </c>
      <c r="D361" s="5" t="s">
        <v>106</v>
      </c>
      <c r="E361" s="5" t="s">
        <v>143</v>
      </c>
      <c r="F361" s="6">
        <v>0</v>
      </c>
      <c r="G361" t="str">
        <f>VLOOKUP(InputData[[#This Row],[PRODUCT ID]],'Master Data'!A:F,2,0)</f>
        <v>Product31</v>
      </c>
      <c r="H361" t="str">
        <f>VLOOKUP(InputData[[#This Row],[PRODUCT ID]],'Master Data'!A:F,3,0)</f>
        <v>Category04</v>
      </c>
      <c r="I361" t="str">
        <f>VLOOKUP(InputData[[#This Row],[PRODUCT ID]],'Master Data'!A:F,4,0)</f>
        <v>Kg</v>
      </c>
      <c r="J361" s="15">
        <f>VLOOKUP(InputData[[#This Row],[PRODUCT ID]],'Master Data'!A:F,5,0)</f>
        <v>93</v>
      </c>
      <c r="K361" s="15">
        <f>VLOOKUP(InputData[[#This Row],[PRODUCT ID]],'Master Data'!A:F,6,0)</f>
        <v>104.16</v>
      </c>
      <c r="L361" s="15">
        <f>InputData[[#This Row],[BUYING PRIZE]]*InputData[[#This Row],[QUANTITY]]</f>
        <v>1209</v>
      </c>
      <c r="M361" s="15">
        <f>InputData[[#This Row],[SELLING PRICE]]*InputData[[#This Row],[QUANTITY]]*(1-InputData[[#This Row],[DISCOUNT %]])</f>
        <v>1354.08</v>
      </c>
      <c r="N361" s="11">
        <f>DAY(InputData[[#This Row],[DATE]])</f>
        <v>16</v>
      </c>
      <c r="O361" s="11" t="str">
        <f>TEXT(InputData[[#This Row],[DATE]],"MMMM")</f>
        <v>May</v>
      </c>
      <c r="P361" s="11">
        <f>YEAR(InputData[[#This Row],[DATE]])</f>
        <v>2022</v>
      </c>
    </row>
    <row r="362" spans="1:16" x14ac:dyDescent="0.35">
      <c r="A362" s="3">
        <v>44698</v>
      </c>
      <c r="B362" s="4" t="s">
        <v>63</v>
      </c>
      <c r="C362" s="5">
        <v>8</v>
      </c>
      <c r="D362" s="5" t="s">
        <v>108</v>
      </c>
      <c r="E362" s="5" t="s">
        <v>107</v>
      </c>
      <c r="F362" s="6">
        <v>0</v>
      </c>
      <c r="G362" t="str">
        <f>VLOOKUP(InputData[[#This Row],[PRODUCT ID]],'Master Data'!A:F,2,0)</f>
        <v>Product27</v>
      </c>
      <c r="H362" t="str">
        <f>VLOOKUP(InputData[[#This Row],[PRODUCT ID]],'Master Data'!A:F,3,0)</f>
        <v>Category04</v>
      </c>
      <c r="I362" t="str">
        <f>VLOOKUP(InputData[[#This Row],[PRODUCT ID]],'Master Data'!A:F,4,0)</f>
        <v>Lt</v>
      </c>
      <c r="J362" s="15">
        <f>VLOOKUP(InputData[[#This Row],[PRODUCT ID]],'Master Data'!A:F,5,0)</f>
        <v>48</v>
      </c>
      <c r="K362" s="15">
        <f>VLOOKUP(InputData[[#This Row],[PRODUCT ID]],'Master Data'!A:F,6,0)</f>
        <v>57.120000000000005</v>
      </c>
      <c r="L362" s="15">
        <f>InputData[[#This Row],[BUYING PRIZE]]*InputData[[#This Row],[QUANTITY]]</f>
        <v>384</v>
      </c>
      <c r="M362" s="15">
        <f>InputData[[#This Row],[SELLING PRICE]]*InputData[[#This Row],[QUANTITY]]*(1-InputData[[#This Row],[DISCOUNT %]])</f>
        <v>456.96000000000004</v>
      </c>
      <c r="N362" s="11">
        <f>DAY(InputData[[#This Row],[DATE]])</f>
        <v>17</v>
      </c>
      <c r="O362" s="11" t="str">
        <f>TEXT(InputData[[#This Row],[DATE]],"MMMM")</f>
        <v>May</v>
      </c>
      <c r="P362" s="11">
        <f>YEAR(InputData[[#This Row],[DATE]])</f>
        <v>2022</v>
      </c>
    </row>
    <row r="363" spans="1:16" x14ac:dyDescent="0.35">
      <c r="A363" s="3">
        <v>44699</v>
      </c>
      <c r="B363" s="4" t="s">
        <v>63</v>
      </c>
      <c r="C363" s="5">
        <v>4</v>
      </c>
      <c r="D363" s="5" t="s">
        <v>105</v>
      </c>
      <c r="E363" s="5" t="s">
        <v>143</v>
      </c>
      <c r="F363" s="6">
        <v>0</v>
      </c>
      <c r="G363" t="str">
        <f>VLOOKUP(InputData[[#This Row],[PRODUCT ID]],'Master Data'!A:F,2,0)</f>
        <v>Product27</v>
      </c>
      <c r="H363" t="str">
        <f>VLOOKUP(InputData[[#This Row],[PRODUCT ID]],'Master Data'!A:F,3,0)</f>
        <v>Category04</v>
      </c>
      <c r="I363" t="str">
        <f>VLOOKUP(InputData[[#This Row],[PRODUCT ID]],'Master Data'!A:F,4,0)</f>
        <v>Lt</v>
      </c>
      <c r="J363" s="15">
        <f>VLOOKUP(InputData[[#This Row],[PRODUCT ID]],'Master Data'!A:F,5,0)</f>
        <v>48</v>
      </c>
      <c r="K363" s="15">
        <f>VLOOKUP(InputData[[#This Row],[PRODUCT ID]],'Master Data'!A:F,6,0)</f>
        <v>57.120000000000005</v>
      </c>
      <c r="L363" s="15">
        <f>InputData[[#This Row],[BUYING PRIZE]]*InputData[[#This Row],[QUANTITY]]</f>
        <v>192</v>
      </c>
      <c r="M363" s="15">
        <f>InputData[[#This Row],[SELLING PRICE]]*InputData[[#This Row],[QUANTITY]]*(1-InputData[[#This Row],[DISCOUNT %]])</f>
        <v>228.48000000000002</v>
      </c>
      <c r="N363" s="11">
        <f>DAY(InputData[[#This Row],[DATE]])</f>
        <v>18</v>
      </c>
      <c r="O363" s="11" t="str">
        <f>TEXT(InputData[[#This Row],[DATE]],"MMMM")</f>
        <v>May</v>
      </c>
      <c r="P363" s="11">
        <f>YEAR(InputData[[#This Row],[DATE]])</f>
        <v>2022</v>
      </c>
    </row>
    <row r="364" spans="1:16" x14ac:dyDescent="0.35">
      <c r="A364" s="3">
        <v>44699</v>
      </c>
      <c r="B364" s="4" t="s">
        <v>86</v>
      </c>
      <c r="C364" s="5">
        <v>8</v>
      </c>
      <c r="D364" s="5" t="s">
        <v>105</v>
      </c>
      <c r="E364" s="5" t="s">
        <v>143</v>
      </c>
      <c r="F364" s="6">
        <v>0</v>
      </c>
      <c r="G364" t="str">
        <f>VLOOKUP(InputData[[#This Row],[PRODUCT ID]],'Master Data'!A:F,2,0)</f>
        <v>Product38</v>
      </c>
      <c r="H364" t="str">
        <f>VLOOKUP(InputData[[#This Row],[PRODUCT ID]],'Master Data'!A:F,3,0)</f>
        <v>Category05</v>
      </c>
      <c r="I364" t="str">
        <f>VLOOKUP(InputData[[#This Row],[PRODUCT ID]],'Master Data'!A:F,4,0)</f>
        <v>Kg</v>
      </c>
      <c r="J364" s="15">
        <f>VLOOKUP(InputData[[#This Row],[PRODUCT ID]],'Master Data'!A:F,5,0)</f>
        <v>72</v>
      </c>
      <c r="K364" s="15">
        <f>VLOOKUP(InputData[[#This Row],[PRODUCT ID]],'Master Data'!A:F,6,0)</f>
        <v>79.92</v>
      </c>
      <c r="L364" s="15">
        <f>InputData[[#This Row],[BUYING PRIZE]]*InputData[[#This Row],[QUANTITY]]</f>
        <v>576</v>
      </c>
      <c r="M364" s="15">
        <f>InputData[[#This Row],[SELLING PRICE]]*InputData[[#This Row],[QUANTITY]]*(1-InputData[[#This Row],[DISCOUNT %]])</f>
        <v>639.36</v>
      </c>
      <c r="N364" s="11">
        <f>DAY(InputData[[#This Row],[DATE]])</f>
        <v>18</v>
      </c>
      <c r="O364" s="11" t="str">
        <f>TEXT(InputData[[#This Row],[DATE]],"MMMM")</f>
        <v>May</v>
      </c>
      <c r="P364" s="11">
        <f>YEAR(InputData[[#This Row],[DATE]])</f>
        <v>2022</v>
      </c>
    </row>
    <row r="365" spans="1:16" x14ac:dyDescent="0.35">
      <c r="A365" s="3">
        <v>44701</v>
      </c>
      <c r="B365" s="4" t="s">
        <v>98</v>
      </c>
      <c r="C365" s="5">
        <v>15</v>
      </c>
      <c r="D365" s="5" t="s">
        <v>106</v>
      </c>
      <c r="E365" s="5" t="s">
        <v>107</v>
      </c>
      <c r="F365" s="6">
        <v>0</v>
      </c>
      <c r="G365" t="str">
        <f>VLOOKUP(InputData[[#This Row],[PRODUCT ID]],'Master Data'!A:F,2,0)</f>
        <v>Product44</v>
      </c>
      <c r="H365" t="str">
        <f>VLOOKUP(InputData[[#This Row],[PRODUCT ID]],'Master Data'!A:F,3,0)</f>
        <v>Category05</v>
      </c>
      <c r="I365" t="str">
        <f>VLOOKUP(InputData[[#This Row],[PRODUCT ID]],'Master Data'!A:F,4,0)</f>
        <v>Kg</v>
      </c>
      <c r="J365" s="15">
        <f>VLOOKUP(InputData[[#This Row],[PRODUCT ID]],'Master Data'!A:F,5,0)</f>
        <v>76</v>
      </c>
      <c r="K365" s="15">
        <f>VLOOKUP(InputData[[#This Row],[PRODUCT ID]],'Master Data'!A:F,6,0)</f>
        <v>82.08</v>
      </c>
      <c r="L365" s="15">
        <f>InputData[[#This Row],[BUYING PRIZE]]*InputData[[#This Row],[QUANTITY]]</f>
        <v>1140</v>
      </c>
      <c r="M365" s="15">
        <f>InputData[[#This Row],[SELLING PRICE]]*InputData[[#This Row],[QUANTITY]]*(1-InputData[[#This Row],[DISCOUNT %]])</f>
        <v>1231.2</v>
      </c>
      <c r="N365" s="11">
        <f>DAY(InputData[[#This Row],[DATE]])</f>
        <v>20</v>
      </c>
      <c r="O365" s="11" t="str">
        <f>TEXT(InputData[[#This Row],[DATE]],"MMMM")</f>
        <v>May</v>
      </c>
      <c r="P365" s="11">
        <f>YEAR(InputData[[#This Row],[DATE]])</f>
        <v>2022</v>
      </c>
    </row>
    <row r="366" spans="1:16" x14ac:dyDescent="0.35">
      <c r="A366" s="3">
        <v>44703</v>
      </c>
      <c r="B366" s="4" t="s">
        <v>37</v>
      </c>
      <c r="C366" s="5">
        <v>12</v>
      </c>
      <c r="D366" s="5" t="s">
        <v>108</v>
      </c>
      <c r="E366" s="5" t="s">
        <v>143</v>
      </c>
      <c r="F366" s="6">
        <v>0</v>
      </c>
      <c r="G366" t="str">
        <f>VLOOKUP(InputData[[#This Row],[PRODUCT ID]],'Master Data'!A:F,2,0)</f>
        <v>Product15</v>
      </c>
      <c r="H366" t="str">
        <f>VLOOKUP(InputData[[#This Row],[PRODUCT ID]],'Master Data'!A:F,3,0)</f>
        <v>Category02</v>
      </c>
      <c r="I366" t="str">
        <f>VLOOKUP(InputData[[#This Row],[PRODUCT ID]],'Master Data'!A:F,4,0)</f>
        <v>No.</v>
      </c>
      <c r="J366" s="15">
        <f>VLOOKUP(InputData[[#This Row],[PRODUCT ID]],'Master Data'!A:F,5,0)</f>
        <v>12</v>
      </c>
      <c r="K366" s="15">
        <f>VLOOKUP(InputData[[#This Row],[PRODUCT ID]],'Master Data'!A:F,6,0)</f>
        <v>15.719999999999999</v>
      </c>
      <c r="L366" s="15">
        <f>InputData[[#This Row],[BUYING PRIZE]]*InputData[[#This Row],[QUANTITY]]</f>
        <v>144</v>
      </c>
      <c r="M366" s="15">
        <f>InputData[[#This Row],[SELLING PRICE]]*InputData[[#This Row],[QUANTITY]]*(1-InputData[[#This Row],[DISCOUNT %]])</f>
        <v>188.64</v>
      </c>
      <c r="N366" s="11">
        <f>DAY(InputData[[#This Row],[DATE]])</f>
        <v>22</v>
      </c>
      <c r="O366" s="11" t="str">
        <f>TEXT(InputData[[#This Row],[DATE]],"MMMM")</f>
        <v>May</v>
      </c>
      <c r="P366" s="11">
        <f>YEAR(InputData[[#This Row],[DATE]])</f>
        <v>2022</v>
      </c>
    </row>
    <row r="367" spans="1:16" x14ac:dyDescent="0.35">
      <c r="A367" s="3">
        <v>44706</v>
      </c>
      <c r="B367" s="4" t="s">
        <v>10</v>
      </c>
      <c r="C367" s="5">
        <v>7</v>
      </c>
      <c r="D367" s="5" t="s">
        <v>106</v>
      </c>
      <c r="E367" s="5" t="s">
        <v>143</v>
      </c>
      <c r="F367" s="6">
        <v>0</v>
      </c>
      <c r="G367" t="str">
        <f>VLOOKUP(InputData[[#This Row],[PRODUCT ID]],'Master Data'!A:F,2,0)</f>
        <v>Product02</v>
      </c>
      <c r="H367" t="str">
        <f>VLOOKUP(InputData[[#This Row],[PRODUCT ID]],'Master Data'!A:F,3,0)</f>
        <v>Category01</v>
      </c>
      <c r="I367" t="str">
        <f>VLOOKUP(InputData[[#This Row],[PRODUCT ID]],'Master Data'!A:F,4,0)</f>
        <v>Kg</v>
      </c>
      <c r="J367" s="15">
        <f>VLOOKUP(InputData[[#This Row],[PRODUCT ID]],'Master Data'!A:F,5,0)</f>
        <v>105</v>
      </c>
      <c r="K367" s="15">
        <f>VLOOKUP(InputData[[#This Row],[PRODUCT ID]],'Master Data'!A:F,6,0)</f>
        <v>142.80000000000001</v>
      </c>
      <c r="L367" s="15">
        <f>InputData[[#This Row],[BUYING PRIZE]]*InputData[[#This Row],[QUANTITY]]</f>
        <v>735</v>
      </c>
      <c r="M367" s="15">
        <f>InputData[[#This Row],[SELLING PRICE]]*InputData[[#This Row],[QUANTITY]]*(1-InputData[[#This Row],[DISCOUNT %]])</f>
        <v>999.60000000000014</v>
      </c>
      <c r="N367" s="11">
        <f>DAY(InputData[[#This Row],[DATE]])</f>
        <v>25</v>
      </c>
      <c r="O367" s="11" t="str">
        <f>TEXT(InputData[[#This Row],[DATE]],"MMMM")</f>
        <v>May</v>
      </c>
      <c r="P367" s="11">
        <f>YEAR(InputData[[#This Row],[DATE]])</f>
        <v>2022</v>
      </c>
    </row>
    <row r="368" spans="1:16" x14ac:dyDescent="0.35">
      <c r="A368" s="3">
        <v>44707</v>
      </c>
      <c r="B368" s="4" t="s">
        <v>65</v>
      </c>
      <c r="C368" s="5">
        <v>2</v>
      </c>
      <c r="D368" s="5" t="s">
        <v>108</v>
      </c>
      <c r="E368" s="5" t="s">
        <v>143</v>
      </c>
      <c r="F368" s="6">
        <v>0</v>
      </c>
      <c r="G368" t="str">
        <f>VLOOKUP(InputData[[#This Row],[PRODUCT ID]],'Master Data'!A:F,2,0)</f>
        <v>Product28</v>
      </c>
      <c r="H368" t="str">
        <f>VLOOKUP(InputData[[#This Row],[PRODUCT ID]],'Master Data'!A:F,3,0)</f>
        <v>Category04</v>
      </c>
      <c r="I368" t="str">
        <f>VLOOKUP(InputData[[#This Row],[PRODUCT ID]],'Master Data'!A:F,4,0)</f>
        <v>No.</v>
      </c>
      <c r="J368" s="15">
        <f>VLOOKUP(InputData[[#This Row],[PRODUCT ID]],'Master Data'!A:F,5,0)</f>
        <v>37</v>
      </c>
      <c r="K368" s="15">
        <f>VLOOKUP(InputData[[#This Row],[PRODUCT ID]],'Master Data'!A:F,6,0)</f>
        <v>41.81</v>
      </c>
      <c r="L368" s="15">
        <f>InputData[[#This Row],[BUYING PRIZE]]*InputData[[#This Row],[QUANTITY]]</f>
        <v>74</v>
      </c>
      <c r="M368" s="15">
        <f>InputData[[#This Row],[SELLING PRICE]]*InputData[[#This Row],[QUANTITY]]*(1-InputData[[#This Row],[DISCOUNT %]])</f>
        <v>83.62</v>
      </c>
      <c r="N368" s="11">
        <f>DAY(InputData[[#This Row],[DATE]])</f>
        <v>26</v>
      </c>
      <c r="O368" s="11" t="str">
        <f>TEXT(InputData[[#This Row],[DATE]],"MMMM")</f>
        <v>May</v>
      </c>
      <c r="P368" s="11">
        <f>YEAR(InputData[[#This Row],[DATE]])</f>
        <v>2022</v>
      </c>
    </row>
    <row r="369" spans="1:16" x14ac:dyDescent="0.35">
      <c r="A369" s="3">
        <v>44707</v>
      </c>
      <c r="B369" s="4" t="s">
        <v>63</v>
      </c>
      <c r="C369" s="5">
        <v>2</v>
      </c>
      <c r="D369" s="5" t="s">
        <v>106</v>
      </c>
      <c r="E369" s="5" t="s">
        <v>143</v>
      </c>
      <c r="F369" s="6">
        <v>0</v>
      </c>
      <c r="G369" t="str">
        <f>VLOOKUP(InputData[[#This Row],[PRODUCT ID]],'Master Data'!A:F,2,0)</f>
        <v>Product27</v>
      </c>
      <c r="H369" t="str">
        <f>VLOOKUP(InputData[[#This Row],[PRODUCT ID]],'Master Data'!A:F,3,0)</f>
        <v>Category04</v>
      </c>
      <c r="I369" t="str">
        <f>VLOOKUP(InputData[[#This Row],[PRODUCT ID]],'Master Data'!A:F,4,0)</f>
        <v>Lt</v>
      </c>
      <c r="J369" s="15">
        <f>VLOOKUP(InputData[[#This Row],[PRODUCT ID]],'Master Data'!A:F,5,0)</f>
        <v>48</v>
      </c>
      <c r="K369" s="15">
        <f>VLOOKUP(InputData[[#This Row],[PRODUCT ID]],'Master Data'!A:F,6,0)</f>
        <v>57.120000000000005</v>
      </c>
      <c r="L369" s="15">
        <f>InputData[[#This Row],[BUYING PRIZE]]*InputData[[#This Row],[QUANTITY]]</f>
        <v>96</v>
      </c>
      <c r="M369" s="15">
        <f>InputData[[#This Row],[SELLING PRICE]]*InputData[[#This Row],[QUANTITY]]*(1-InputData[[#This Row],[DISCOUNT %]])</f>
        <v>114.24000000000001</v>
      </c>
      <c r="N369" s="11">
        <f>DAY(InputData[[#This Row],[DATE]])</f>
        <v>26</v>
      </c>
      <c r="O369" s="11" t="str">
        <f>TEXT(InputData[[#This Row],[DATE]],"MMMM")</f>
        <v>May</v>
      </c>
      <c r="P369" s="11">
        <f>YEAR(InputData[[#This Row],[DATE]])</f>
        <v>2022</v>
      </c>
    </row>
    <row r="370" spans="1:16" x14ac:dyDescent="0.35">
      <c r="A370" s="3">
        <v>44709</v>
      </c>
      <c r="B370" s="4" t="s">
        <v>92</v>
      </c>
      <c r="C370" s="5">
        <v>10</v>
      </c>
      <c r="D370" s="5" t="s">
        <v>105</v>
      </c>
      <c r="E370" s="5" t="s">
        <v>107</v>
      </c>
      <c r="F370" s="6">
        <v>0</v>
      </c>
      <c r="G370" t="str">
        <f>VLOOKUP(InputData[[#This Row],[PRODUCT ID]],'Master Data'!A:F,2,0)</f>
        <v>Product41</v>
      </c>
      <c r="H370" t="str">
        <f>VLOOKUP(InputData[[#This Row],[PRODUCT ID]],'Master Data'!A:F,3,0)</f>
        <v>Category05</v>
      </c>
      <c r="I370" t="str">
        <f>VLOOKUP(InputData[[#This Row],[PRODUCT ID]],'Master Data'!A:F,4,0)</f>
        <v>Ft</v>
      </c>
      <c r="J370" s="15">
        <f>VLOOKUP(InputData[[#This Row],[PRODUCT ID]],'Master Data'!A:F,5,0)</f>
        <v>138</v>
      </c>
      <c r="K370" s="15">
        <f>VLOOKUP(InputData[[#This Row],[PRODUCT ID]],'Master Data'!A:F,6,0)</f>
        <v>173.88</v>
      </c>
      <c r="L370" s="15">
        <f>InputData[[#This Row],[BUYING PRIZE]]*InputData[[#This Row],[QUANTITY]]</f>
        <v>1380</v>
      </c>
      <c r="M370" s="15">
        <f>InputData[[#This Row],[SELLING PRICE]]*InputData[[#This Row],[QUANTITY]]*(1-InputData[[#This Row],[DISCOUNT %]])</f>
        <v>1738.8</v>
      </c>
      <c r="N370" s="11">
        <f>DAY(InputData[[#This Row],[DATE]])</f>
        <v>28</v>
      </c>
      <c r="O370" s="11" t="str">
        <f>TEXT(InputData[[#This Row],[DATE]],"MMMM")</f>
        <v>May</v>
      </c>
      <c r="P370" s="11">
        <f>YEAR(InputData[[#This Row],[DATE]])</f>
        <v>2022</v>
      </c>
    </row>
    <row r="371" spans="1:16" x14ac:dyDescent="0.35">
      <c r="A371" s="3">
        <v>44709</v>
      </c>
      <c r="B371" s="4" t="s">
        <v>22</v>
      </c>
      <c r="C371" s="5">
        <v>5</v>
      </c>
      <c r="D371" s="5" t="s">
        <v>105</v>
      </c>
      <c r="E371" s="5" t="s">
        <v>143</v>
      </c>
      <c r="F371" s="6">
        <v>0</v>
      </c>
      <c r="G371" t="str">
        <f>VLOOKUP(InputData[[#This Row],[PRODUCT ID]],'Master Data'!A:F,2,0)</f>
        <v>Product08</v>
      </c>
      <c r="H371" t="str">
        <f>VLOOKUP(InputData[[#This Row],[PRODUCT ID]],'Master Data'!A:F,3,0)</f>
        <v>Category01</v>
      </c>
      <c r="I371" t="str">
        <f>VLOOKUP(InputData[[#This Row],[PRODUCT ID]],'Master Data'!A:F,4,0)</f>
        <v>Kg</v>
      </c>
      <c r="J371" s="15">
        <f>VLOOKUP(InputData[[#This Row],[PRODUCT ID]],'Master Data'!A:F,5,0)</f>
        <v>83</v>
      </c>
      <c r="K371" s="15">
        <f>VLOOKUP(InputData[[#This Row],[PRODUCT ID]],'Master Data'!A:F,6,0)</f>
        <v>94.62</v>
      </c>
      <c r="L371" s="15">
        <f>InputData[[#This Row],[BUYING PRIZE]]*InputData[[#This Row],[QUANTITY]]</f>
        <v>415</v>
      </c>
      <c r="M371" s="15">
        <f>InputData[[#This Row],[SELLING PRICE]]*InputData[[#This Row],[QUANTITY]]*(1-InputData[[#This Row],[DISCOUNT %]])</f>
        <v>473.1</v>
      </c>
      <c r="N371" s="11">
        <f>DAY(InputData[[#This Row],[DATE]])</f>
        <v>28</v>
      </c>
      <c r="O371" s="11" t="str">
        <f>TEXT(InputData[[#This Row],[DATE]],"MMMM")</f>
        <v>May</v>
      </c>
      <c r="P371" s="11">
        <f>YEAR(InputData[[#This Row],[DATE]])</f>
        <v>2022</v>
      </c>
    </row>
    <row r="372" spans="1:16" x14ac:dyDescent="0.35">
      <c r="A372" s="3">
        <v>44709</v>
      </c>
      <c r="B372" s="4" t="s">
        <v>26</v>
      </c>
      <c r="C372" s="5">
        <v>9</v>
      </c>
      <c r="D372" s="5" t="s">
        <v>106</v>
      </c>
      <c r="E372" s="5" t="s">
        <v>107</v>
      </c>
      <c r="F372" s="6">
        <v>0</v>
      </c>
      <c r="G372" t="str">
        <f>VLOOKUP(InputData[[#This Row],[PRODUCT ID]],'Master Data'!A:F,2,0)</f>
        <v>Product10</v>
      </c>
      <c r="H372" t="str">
        <f>VLOOKUP(InputData[[#This Row],[PRODUCT ID]],'Master Data'!A:F,3,0)</f>
        <v>Category02</v>
      </c>
      <c r="I372" t="str">
        <f>VLOOKUP(InputData[[#This Row],[PRODUCT ID]],'Master Data'!A:F,4,0)</f>
        <v>Ft</v>
      </c>
      <c r="J372" s="15">
        <f>VLOOKUP(InputData[[#This Row],[PRODUCT ID]],'Master Data'!A:F,5,0)</f>
        <v>148</v>
      </c>
      <c r="K372" s="15">
        <f>VLOOKUP(InputData[[#This Row],[PRODUCT ID]],'Master Data'!A:F,6,0)</f>
        <v>164.28</v>
      </c>
      <c r="L372" s="15">
        <f>InputData[[#This Row],[BUYING PRIZE]]*InputData[[#This Row],[QUANTITY]]</f>
        <v>1332</v>
      </c>
      <c r="M372" s="15">
        <f>InputData[[#This Row],[SELLING PRICE]]*InputData[[#This Row],[QUANTITY]]*(1-InputData[[#This Row],[DISCOUNT %]])</f>
        <v>1478.52</v>
      </c>
      <c r="N372" s="11">
        <f>DAY(InputData[[#This Row],[DATE]])</f>
        <v>28</v>
      </c>
      <c r="O372" s="11" t="str">
        <f>TEXT(InputData[[#This Row],[DATE]],"MMMM")</f>
        <v>May</v>
      </c>
      <c r="P372" s="11">
        <f>YEAR(InputData[[#This Row],[DATE]])</f>
        <v>2022</v>
      </c>
    </row>
    <row r="373" spans="1:16" x14ac:dyDescent="0.35">
      <c r="A373" s="3">
        <v>44709</v>
      </c>
      <c r="B373" s="4" t="s">
        <v>14</v>
      </c>
      <c r="C373" s="5">
        <v>12</v>
      </c>
      <c r="D373" s="5" t="s">
        <v>106</v>
      </c>
      <c r="E373" s="5" t="s">
        <v>143</v>
      </c>
      <c r="F373" s="6">
        <v>0</v>
      </c>
      <c r="G373" t="str">
        <f>VLOOKUP(InputData[[#This Row],[PRODUCT ID]],'Master Data'!A:F,2,0)</f>
        <v>Product04</v>
      </c>
      <c r="H373" t="str">
        <f>VLOOKUP(InputData[[#This Row],[PRODUCT ID]],'Master Data'!A:F,3,0)</f>
        <v>Category01</v>
      </c>
      <c r="I373" t="str">
        <f>VLOOKUP(InputData[[#This Row],[PRODUCT ID]],'Master Data'!A:F,4,0)</f>
        <v>Lt</v>
      </c>
      <c r="J373" s="15">
        <f>VLOOKUP(InputData[[#This Row],[PRODUCT ID]],'Master Data'!A:F,5,0)</f>
        <v>44</v>
      </c>
      <c r="K373" s="15">
        <f>VLOOKUP(InputData[[#This Row],[PRODUCT ID]],'Master Data'!A:F,6,0)</f>
        <v>48.84</v>
      </c>
      <c r="L373" s="15">
        <f>InputData[[#This Row],[BUYING PRIZE]]*InputData[[#This Row],[QUANTITY]]</f>
        <v>528</v>
      </c>
      <c r="M373" s="15">
        <f>InputData[[#This Row],[SELLING PRICE]]*InputData[[#This Row],[QUANTITY]]*(1-InputData[[#This Row],[DISCOUNT %]])</f>
        <v>586.08000000000004</v>
      </c>
      <c r="N373" s="11">
        <f>DAY(InputData[[#This Row],[DATE]])</f>
        <v>28</v>
      </c>
      <c r="O373" s="11" t="str">
        <f>TEXT(InputData[[#This Row],[DATE]],"MMMM")</f>
        <v>May</v>
      </c>
      <c r="P373" s="11">
        <f>YEAR(InputData[[#This Row],[DATE]])</f>
        <v>2022</v>
      </c>
    </row>
    <row r="374" spans="1:16" x14ac:dyDescent="0.35">
      <c r="A374" s="3">
        <v>44709</v>
      </c>
      <c r="B374" s="4" t="s">
        <v>47</v>
      </c>
      <c r="C374" s="5">
        <v>14</v>
      </c>
      <c r="D374" s="5" t="s">
        <v>108</v>
      </c>
      <c r="E374" s="5" t="s">
        <v>107</v>
      </c>
      <c r="F374" s="6">
        <v>0</v>
      </c>
      <c r="G374" t="str">
        <f>VLOOKUP(InputData[[#This Row],[PRODUCT ID]],'Master Data'!A:F,2,0)</f>
        <v>Product20</v>
      </c>
      <c r="H374" t="str">
        <f>VLOOKUP(InputData[[#This Row],[PRODUCT ID]],'Master Data'!A:F,3,0)</f>
        <v>Category03</v>
      </c>
      <c r="I374" t="str">
        <f>VLOOKUP(InputData[[#This Row],[PRODUCT ID]],'Master Data'!A:F,4,0)</f>
        <v>Lt</v>
      </c>
      <c r="J374" s="15">
        <f>VLOOKUP(InputData[[#This Row],[PRODUCT ID]],'Master Data'!A:F,5,0)</f>
        <v>61</v>
      </c>
      <c r="K374" s="15">
        <f>VLOOKUP(InputData[[#This Row],[PRODUCT ID]],'Master Data'!A:F,6,0)</f>
        <v>76.25</v>
      </c>
      <c r="L374" s="15">
        <f>InputData[[#This Row],[BUYING PRIZE]]*InputData[[#This Row],[QUANTITY]]</f>
        <v>854</v>
      </c>
      <c r="M374" s="15">
        <f>InputData[[#This Row],[SELLING PRICE]]*InputData[[#This Row],[QUANTITY]]*(1-InputData[[#This Row],[DISCOUNT %]])</f>
        <v>1067.5</v>
      </c>
      <c r="N374" s="11">
        <f>DAY(InputData[[#This Row],[DATE]])</f>
        <v>28</v>
      </c>
      <c r="O374" s="11" t="str">
        <f>TEXT(InputData[[#This Row],[DATE]],"MMMM")</f>
        <v>May</v>
      </c>
      <c r="P374" s="11">
        <f>YEAR(InputData[[#This Row],[DATE]])</f>
        <v>2022</v>
      </c>
    </row>
    <row r="375" spans="1:16" x14ac:dyDescent="0.35">
      <c r="A375" s="3">
        <v>44711</v>
      </c>
      <c r="B375" s="4" t="s">
        <v>98</v>
      </c>
      <c r="C375" s="5">
        <v>9</v>
      </c>
      <c r="D375" s="5" t="s">
        <v>108</v>
      </c>
      <c r="E375" s="5" t="s">
        <v>143</v>
      </c>
      <c r="F375" s="6">
        <v>0</v>
      </c>
      <c r="G375" t="str">
        <f>VLOOKUP(InputData[[#This Row],[PRODUCT ID]],'Master Data'!A:F,2,0)</f>
        <v>Product44</v>
      </c>
      <c r="H375" t="str">
        <f>VLOOKUP(InputData[[#This Row],[PRODUCT ID]],'Master Data'!A:F,3,0)</f>
        <v>Category05</v>
      </c>
      <c r="I375" t="str">
        <f>VLOOKUP(InputData[[#This Row],[PRODUCT ID]],'Master Data'!A:F,4,0)</f>
        <v>Kg</v>
      </c>
      <c r="J375" s="15">
        <f>VLOOKUP(InputData[[#This Row],[PRODUCT ID]],'Master Data'!A:F,5,0)</f>
        <v>76</v>
      </c>
      <c r="K375" s="15">
        <f>VLOOKUP(InputData[[#This Row],[PRODUCT ID]],'Master Data'!A:F,6,0)</f>
        <v>82.08</v>
      </c>
      <c r="L375" s="15">
        <f>InputData[[#This Row],[BUYING PRIZE]]*InputData[[#This Row],[QUANTITY]]</f>
        <v>684</v>
      </c>
      <c r="M375" s="15">
        <f>InputData[[#This Row],[SELLING PRICE]]*InputData[[#This Row],[QUANTITY]]*(1-InputData[[#This Row],[DISCOUNT %]])</f>
        <v>738.72</v>
      </c>
      <c r="N375" s="11">
        <f>DAY(InputData[[#This Row],[DATE]])</f>
        <v>30</v>
      </c>
      <c r="O375" s="11" t="str">
        <f>TEXT(InputData[[#This Row],[DATE]],"MMMM")</f>
        <v>May</v>
      </c>
      <c r="P375" s="11">
        <f>YEAR(InputData[[#This Row],[DATE]])</f>
        <v>2022</v>
      </c>
    </row>
    <row r="376" spans="1:16" x14ac:dyDescent="0.35">
      <c r="A376" s="3">
        <v>44711</v>
      </c>
      <c r="B376" s="4" t="s">
        <v>16</v>
      </c>
      <c r="C376" s="5">
        <v>4</v>
      </c>
      <c r="D376" s="5" t="s">
        <v>105</v>
      </c>
      <c r="E376" s="5" t="s">
        <v>107</v>
      </c>
      <c r="F376" s="6">
        <v>0</v>
      </c>
      <c r="G376" t="str">
        <f>VLOOKUP(InputData[[#This Row],[PRODUCT ID]],'Master Data'!A:F,2,0)</f>
        <v>Product05</v>
      </c>
      <c r="H376" t="str">
        <f>VLOOKUP(InputData[[#This Row],[PRODUCT ID]],'Master Data'!A:F,3,0)</f>
        <v>Category01</v>
      </c>
      <c r="I376" t="str">
        <f>VLOOKUP(InputData[[#This Row],[PRODUCT ID]],'Master Data'!A:F,4,0)</f>
        <v>Ft</v>
      </c>
      <c r="J376" s="15">
        <f>VLOOKUP(InputData[[#This Row],[PRODUCT ID]],'Master Data'!A:F,5,0)</f>
        <v>133</v>
      </c>
      <c r="K376" s="15">
        <f>VLOOKUP(InputData[[#This Row],[PRODUCT ID]],'Master Data'!A:F,6,0)</f>
        <v>155.61000000000001</v>
      </c>
      <c r="L376" s="15">
        <f>InputData[[#This Row],[BUYING PRIZE]]*InputData[[#This Row],[QUANTITY]]</f>
        <v>532</v>
      </c>
      <c r="M376" s="15">
        <f>InputData[[#This Row],[SELLING PRICE]]*InputData[[#This Row],[QUANTITY]]*(1-InputData[[#This Row],[DISCOUNT %]])</f>
        <v>622.44000000000005</v>
      </c>
      <c r="N376" s="11">
        <f>DAY(InputData[[#This Row],[DATE]])</f>
        <v>30</v>
      </c>
      <c r="O376" s="11" t="str">
        <f>TEXT(InputData[[#This Row],[DATE]],"MMMM")</f>
        <v>May</v>
      </c>
      <c r="P376" s="11">
        <f>YEAR(InputData[[#This Row],[DATE]])</f>
        <v>2022</v>
      </c>
    </row>
    <row r="377" spans="1:16" x14ac:dyDescent="0.35">
      <c r="A377" s="3">
        <v>44711</v>
      </c>
      <c r="B377" s="4" t="s">
        <v>75</v>
      </c>
      <c r="C377" s="5">
        <v>3</v>
      </c>
      <c r="D377" s="5" t="s">
        <v>106</v>
      </c>
      <c r="E377" s="5" t="s">
        <v>107</v>
      </c>
      <c r="F377" s="6">
        <v>0</v>
      </c>
      <c r="G377" t="str">
        <f>VLOOKUP(InputData[[#This Row],[PRODUCT ID]],'Master Data'!A:F,2,0)</f>
        <v>Product33</v>
      </c>
      <c r="H377" t="str">
        <f>VLOOKUP(InputData[[#This Row],[PRODUCT ID]],'Master Data'!A:F,3,0)</f>
        <v>Category04</v>
      </c>
      <c r="I377" t="str">
        <f>VLOOKUP(InputData[[#This Row],[PRODUCT ID]],'Master Data'!A:F,4,0)</f>
        <v>Kg</v>
      </c>
      <c r="J377" s="15">
        <f>VLOOKUP(InputData[[#This Row],[PRODUCT ID]],'Master Data'!A:F,5,0)</f>
        <v>95</v>
      </c>
      <c r="K377" s="15">
        <f>VLOOKUP(InputData[[#This Row],[PRODUCT ID]],'Master Data'!A:F,6,0)</f>
        <v>119.7</v>
      </c>
      <c r="L377" s="15">
        <f>InputData[[#This Row],[BUYING PRIZE]]*InputData[[#This Row],[QUANTITY]]</f>
        <v>285</v>
      </c>
      <c r="M377" s="15">
        <f>InputData[[#This Row],[SELLING PRICE]]*InputData[[#This Row],[QUANTITY]]*(1-InputData[[#This Row],[DISCOUNT %]])</f>
        <v>359.1</v>
      </c>
      <c r="N377" s="11">
        <f>DAY(InputData[[#This Row],[DATE]])</f>
        <v>30</v>
      </c>
      <c r="O377" s="11" t="str">
        <f>TEXT(InputData[[#This Row],[DATE]],"MMMM")</f>
        <v>May</v>
      </c>
      <c r="P377" s="11">
        <f>YEAR(InputData[[#This Row],[DATE]])</f>
        <v>2022</v>
      </c>
    </row>
    <row r="378" spans="1:16" x14ac:dyDescent="0.35">
      <c r="A378" s="3">
        <v>44715</v>
      </c>
      <c r="B378" s="4" t="s">
        <v>22</v>
      </c>
      <c r="C378" s="5">
        <v>14</v>
      </c>
      <c r="D378" s="5" t="s">
        <v>106</v>
      </c>
      <c r="E378" s="5" t="s">
        <v>143</v>
      </c>
      <c r="F378" s="6">
        <v>0</v>
      </c>
      <c r="G378" t="str">
        <f>VLOOKUP(InputData[[#This Row],[PRODUCT ID]],'Master Data'!A:F,2,0)</f>
        <v>Product08</v>
      </c>
      <c r="H378" t="str">
        <f>VLOOKUP(InputData[[#This Row],[PRODUCT ID]],'Master Data'!A:F,3,0)</f>
        <v>Category01</v>
      </c>
      <c r="I378" t="str">
        <f>VLOOKUP(InputData[[#This Row],[PRODUCT ID]],'Master Data'!A:F,4,0)</f>
        <v>Kg</v>
      </c>
      <c r="J378" s="15">
        <f>VLOOKUP(InputData[[#This Row],[PRODUCT ID]],'Master Data'!A:F,5,0)</f>
        <v>83</v>
      </c>
      <c r="K378" s="15">
        <f>VLOOKUP(InputData[[#This Row],[PRODUCT ID]],'Master Data'!A:F,6,0)</f>
        <v>94.62</v>
      </c>
      <c r="L378" s="15">
        <f>InputData[[#This Row],[BUYING PRIZE]]*InputData[[#This Row],[QUANTITY]]</f>
        <v>1162</v>
      </c>
      <c r="M378" s="15">
        <f>InputData[[#This Row],[SELLING PRICE]]*InputData[[#This Row],[QUANTITY]]*(1-InputData[[#This Row],[DISCOUNT %]])</f>
        <v>1324.68</v>
      </c>
      <c r="N378" s="11">
        <f>DAY(InputData[[#This Row],[DATE]])</f>
        <v>3</v>
      </c>
      <c r="O378" s="11" t="str">
        <f>TEXT(InputData[[#This Row],[DATE]],"MMMM")</f>
        <v>June</v>
      </c>
      <c r="P378" s="11">
        <f>YEAR(InputData[[#This Row],[DATE]])</f>
        <v>2022</v>
      </c>
    </row>
    <row r="379" spans="1:16" x14ac:dyDescent="0.35">
      <c r="A379" s="3">
        <v>44722</v>
      </c>
      <c r="B379" s="4" t="s">
        <v>65</v>
      </c>
      <c r="C379" s="5">
        <v>8</v>
      </c>
      <c r="D379" s="5" t="s">
        <v>105</v>
      </c>
      <c r="E379" s="5" t="s">
        <v>143</v>
      </c>
      <c r="F379" s="6">
        <v>0</v>
      </c>
      <c r="G379" t="str">
        <f>VLOOKUP(InputData[[#This Row],[PRODUCT ID]],'Master Data'!A:F,2,0)</f>
        <v>Product28</v>
      </c>
      <c r="H379" t="str">
        <f>VLOOKUP(InputData[[#This Row],[PRODUCT ID]],'Master Data'!A:F,3,0)</f>
        <v>Category04</v>
      </c>
      <c r="I379" t="str">
        <f>VLOOKUP(InputData[[#This Row],[PRODUCT ID]],'Master Data'!A:F,4,0)</f>
        <v>No.</v>
      </c>
      <c r="J379" s="15">
        <f>VLOOKUP(InputData[[#This Row],[PRODUCT ID]],'Master Data'!A:F,5,0)</f>
        <v>37</v>
      </c>
      <c r="K379" s="15">
        <f>VLOOKUP(InputData[[#This Row],[PRODUCT ID]],'Master Data'!A:F,6,0)</f>
        <v>41.81</v>
      </c>
      <c r="L379" s="15">
        <f>InputData[[#This Row],[BUYING PRIZE]]*InputData[[#This Row],[QUANTITY]]</f>
        <v>296</v>
      </c>
      <c r="M379" s="15">
        <f>InputData[[#This Row],[SELLING PRICE]]*InputData[[#This Row],[QUANTITY]]*(1-InputData[[#This Row],[DISCOUNT %]])</f>
        <v>334.48</v>
      </c>
      <c r="N379" s="11">
        <f>DAY(InputData[[#This Row],[DATE]])</f>
        <v>10</v>
      </c>
      <c r="O379" s="11" t="str">
        <f>TEXT(InputData[[#This Row],[DATE]],"MMMM")</f>
        <v>June</v>
      </c>
      <c r="P379" s="11">
        <f>YEAR(InputData[[#This Row],[DATE]])</f>
        <v>2022</v>
      </c>
    </row>
    <row r="380" spans="1:16" x14ac:dyDescent="0.35">
      <c r="A380" s="3">
        <v>44723</v>
      </c>
      <c r="B380" s="4" t="s">
        <v>88</v>
      </c>
      <c r="C380" s="5">
        <v>13</v>
      </c>
      <c r="D380" s="5" t="s">
        <v>106</v>
      </c>
      <c r="E380" s="5" t="s">
        <v>107</v>
      </c>
      <c r="F380" s="6">
        <v>0</v>
      </c>
      <c r="G380" t="str">
        <f>VLOOKUP(InputData[[#This Row],[PRODUCT ID]],'Master Data'!A:F,2,0)</f>
        <v>Product39</v>
      </c>
      <c r="H380" t="str">
        <f>VLOOKUP(InputData[[#This Row],[PRODUCT ID]],'Master Data'!A:F,3,0)</f>
        <v>Category05</v>
      </c>
      <c r="I380" t="str">
        <f>VLOOKUP(InputData[[#This Row],[PRODUCT ID]],'Master Data'!A:F,4,0)</f>
        <v>No.</v>
      </c>
      <c r="J380" s="15">
        <f>VLOOKUP(InputData[[#This Row],[PRODUCT ID]],'Master Data'!A:F,5,0)</f>
        <v>37</v>
      </c>
      <c r="K380" s="15">
        <f>VLOOKUP(InputData[[#This Row],[PRODUCT ID]],'Master Data'!A:F,6,0)</f>
        <v>42.55</v>
      </c>
      <c r="L380" s="15">
        <f>InputData[[#This Row],[BUYING PRIZE]]*InputData[[#This Row],[QUANTITY]]</f>
        <v>481</v>
      </c>
      <c r="M380" s="15">
        <f>InputData[[#This Row],[SELLING PRICE]]*InputData[[#This Row],[QUANTITY]]*(1-InputData[[#This Row],[DISCOUNT %]])</f>
        <v>553.15</v>
      </c>
      <c r="N380" s="11">
        <f>DAY(InputData[[#This Row],[DATE]])</f>
        <v>11</v>
      </c>
      <c r="O380" s="11" t="str">
        <f>TEXT(InputData[[#This Row],[DATE]],"MMMM")</f>
        <v>June</v>
      </c>
      <c r="P380" s="11">
        <f>YEAR(InputData[[#This Row],[DATE]])</f>
        <v>2022</v>
      </c>
    </row>
    <row r="381" spans="1:16" x14ac:dyDescent="0.35">
      <c r="A381" s="3">
        <v>44723</v>
      </c>
      <c r="B381" s="4" t="s">
        <v>50</v>
      </c>
      <c r="C381" s="5">
        <v>6</v>
      </c>
      <c r="D381" s="5" t="s">
        <v>108</v>
      </c>
      <c r="E381" s="5" t="s">
        <v>143</v>
      </c>
      <c r="F381" s="6">
        <v>0</v>
      </c>
      <c r="G381" t="str">
        <f>VLOOKUP(InputData[[#This Row],[PRODUCT ID]],'Master Data'!A:F,2,0)</f>
        <v>Product21</v>
      </c>
      <c r="H381" t="str">
        <f>VLOOKUP(InputData[[#This Row],[PRODUCT ID]],'Master Data'!A:F,3,0)</f>
        <v>Category03</v>
      </c>
      <c r="I381" t="str">
        <f>VLOOKUP(InputData[[#This Row],[PRODUCT ID]],'Master Data'!A:F,4,0)</f>
        <v>Ft</v>
      </c>
      <c r="J381" s="15">
        <f>VLOOKUP(InputData[[#This Row],[PRODUCT ID]],'Master Data'!A:F,5,0)</f>
        <v>126</v>
      </c>
      <c r="K381" s="15">
        <f>VLOOKUP(InputData[[#This Row],[PRODUCT ID]],'Master Data'!A:F,6,0)</f>
        <v>162.54</v>
      </c>
      <c r="L381" s="15">
        <f>InputData[[#This Row],[BUYING PRIZE]]*InputData[[#This Row],[QUANTITY]]</f>
        <v>756</v>
      </c>
      <c r="M381" s="15">
        <f>InputData[[#This Row],[SELLING PRICE]]*InputData[[#This Row],[QUANTITY]]*(1-InputData[[#This Row],[DISCOUNT %]])</f>
        <v>975.24</v>
      </c>
      <c r="N381" s="11">
        <f>DAY(InputData[[#This Row],[DATE]])</f>
        <v>11</v>
      </c>
      <c r="O381" s="11" t="str">
        <f>TEXT(InputData[[#This Row],[DATE]],"MMMM")</f>
        <v>June</v>
      </c>
      <c r="P381" s="11">
        <f>YEAR(InputData[[#This Row],[DATE]])</f>
        <v>2022</v>
      </c>
    </row>
    <row r="382" spans="1:16" x14ac:dyDescent="0.35">
      <c r="A382" s="3">
        <v>44725</v>
      </c>
      <c r="B382" s="4" t="s">
        <v>60</v>
      </c>
      <c r="C382" s="5">
        <v>6</v>
      </c>
      <c r="D382" s="5" t="s">
        <v>108</v>
      </c>
      <c r="E382" s="5" t="s">
        <v>107</v>
      </c>
      <c r="F382" s="6">
        <v>0</v>
      </c>
      <c r="G382" t="str">
        <f>VLOOKUP(InputData[[#This Row],[PRODUCT ID]],'Master Data'!A:F,2,0)</f>
        <v>Product26</v>
      </c>
      <c r="H382" t="str">
        <f>VLOOKUP(InputData[[#This Row],[PRODUCT ID]],'Master Data'!A:F,3,0)</f>
        <v>Category04</v>
      </c>
      <c r="I382" t="str">
        <f>VLOOKUP(InputData[[#This Row],[PRODUCT ID]],'Master Data'!A:F,4,0)</f>
        <v>No.</v>
      </c>
      <c r="J382" s="15">
        <f>VLOOKUP(InputData[[#This Row],[PRODUCT ID]],'Master Data'!A:F,5,0)</f>
        <v>18</v>
      </c>
      <c r="K382" s="15">
        <f>VLOOKUP(InputData[[#This Row],[PRODUCT ID]],'Master Data'!A:F,6,0)</f>
        <v>24.66</v>
      </c>
      <c r="L382" s="15">
        <f>InputData[[#This Row],[BUYING PRIZE]]*InputData[[#This Row],[QUANTITY]]</f>
        <v>108</v>
      </c>
      <c r="M382" s="15">
        <f>InputData[[#This Row],[SELLING PRICE]]*InputData[[#This Row],[QUANTITY]]*(1-InputData[[#This Row],[DISCOUNT %]])</f>
        <v>147.96</v>
      </c>
      <c r="N382" s="11">
        <f>DAY(InputData[[#This Row],[DATE]])</f>
        <v>13</v>
      </c>
      <c r="O382" s="11" t="str">
        <f>TEXT(InputData[[#This Row],[DATE]],"MMMM")</f>
        <v>June</v>
      </c>
      <c r="P382" s="11">
        <f>YEAR(InputData[[#This Row],[DATE]])</f>
        <v>2022</v>
      </c>
    </row>
    <row r="383" spans="1:16" x14ac:dyDescent="0.35">
      <c r="A383" s="3">
        <v>44727</v>
      </c>
      <c r="B383" s="4" t="s">
        <v>94</v>
      </c>
      <c r="C383" s="5">
        <v>15</v>
      </c>
      <c r="D383" s="5" t="s">
        <v>105</v>
      </c>
      <c r="E383" s="5" t="s">
        <v>143</v>
      </c>
      <c r="F383" s="6">
        <v>0</v>
      </c>
      <c r="G383" t="str">
        <f>VLOOKUP(InputData[[#This Row],[PRODUCT ID]],'Master Data'!A:F,2,0)</f>
        <v>Product42</v>
      </c>
      <c r="H383" t="str">
        <f>VLOOKUP(InputData[[#This Row],[PRODUCT ID]],'Master Data'!A:F,3,0)</f>
        <v>Category05</v>
      </c>
      <c r="I383" t="str">
        <f>VLOOKUP(InputData[[#This Row],[PRODUCT ID]],'Master Data'!A:F,4,0)</f>
        <v>Ft</v>
      </c>
      <c r="J383" s="15">
        <f>VLOOKUP(InputData[[#This Row],[PRODUCT ID]],'Master Data'!A:F,5,0)</f>
        <v>120</v>
      </c>
      <c r="K383" s="15">
        <f>VLOOKUP(InputData[[#This Row],[PRODUCT ID]],'Master Data'!A:F,6,0)</f>
        <v>162</v>
      </c>
      <c r="L383" s="15">
        <f>InputData[[#This Row],[BUYING PRIZE]]*InputData[[#This Row],[QUANTITY]]</f>
        <v>1800</v>
      </c>
      <c r="M383" s="15">
        <f>InputData[[#This Row],[SELLING PRICE]]*InputData[[#This Row],[QUANTITY]]*(1-InputData[[#This Row],[DISCOUNT %]])</f>
        <v>2430</v>
      </c>
      <c r="N383" s="11">
        <f>DAY(InputData[[#This Row],[DATE]])</f>
        <v>15</v>
      </c>
      <c r="O383" s="11" t="str">
        <f>TEXT(InputData[[#This Row],[DATE]],"MMMM")</f>
        <v>June</v>
      </c>
      <c r="P383" s="11">
        <f>YEAR(InputData[[#This Row],[DATE]])</f>
        <v>2022</v>
      </c>
    </row>
    <row r="384" spans="1:16" x14ac:dyDescent="0.35">
      <c r="A384" s="3">
        <v>44728</v>
      </c>
      <c r="B384" s="4" t="s">
        <v>67</v>
      </c>
      <c r="C384" s="5">
        <v>15</v>
      </c>
      <c r="D384" s="5" t="s">
        <v>106</v>
      </c>
      <c r="E384" s="5" t="s">
        <v>107</v>
      </c>
      <c r="F384" s="6">
        <v>0</v>
      </c>
      <c r="G384" t="str">
        <f>VLOOKUP(InputData[[#This Row],[PRODUCT ID]],'Master Data'!A:F,2,0)</f>
        <v>Product29</v>
      </c>
      <c r="H384" t="str">
        <f>VLOOKUP(InputData[[#This Row],[PRODUCT ID]],'Master Data'!A:F,3,0)</f>
        <v>Category04</v>
      </c>
      <c r="I384" t="str">
        <f>VLOOKUP(InputData[[#This Row],[PRODUCT ID]],'Master Data'!A:F,4,0)</f>
        <v>Lt</v>
      </c>
      <c r="J384" s="15">
        <f>VLOOKUP(InputData[[#This Row],[PRODUCT ID]],'Master Data'!A:F,5,0)</f>
        <v>47</v>
      </c>
      <c r="K384" s="15">
        <f>VLOOKUP(InputData[[#This Row],[PRODUCT ID]],'Master Data'!A:F,6,0)</f>
        <v>53.11</v>
      </c>
      <c r="L384" s="15">
        <f>InputData[[#This Row],[BUYING PRIZE]]*InputData[[#This Row],[QUANTITY]]</f>
        <v>705</v>
      </c>
      <c r="M384" s="15">
        <f>InputData[[#This Row],[SELLING PRICE]]*InputData[[#This Row],[QUANTITY]]*(1-InputData[[#This Row],[DISCOUNT %]])</f>
        <v>796.65</v>
      </c>
      <c r="N384" s="11">
        <f>DAY(InputData[[#This Row],[DATE]])</f>
        <v>16</v>
      </c>
      <c r="O384" s="11" t="str">
        <f>TEXT(InputData[[#This Row],[DATE]],"MMMM")</f>
        <v>June</v>
      </c>
      <c r="P384" s="11">
        <f>YEAR(InputData[[#This Row],[DATE]])</f>
        <v>2022</v>
      </c>
    </row>
    <row r="385" spans="1:16" x14ac:dyDescent="0.35">
      <c r="A385" s="3">
        <v>44731</v>
      </c>
      <c r="B385" s="4" t="s">
        <v>10</v>
      </c>
      <c r="C385" s="5">
        <v>8</v>
      </c>
      <c r="D385" s="5" t="s">
        <v>108</v>
      </c>
      <c r="E385" s="5" t="s">
        <v>107</v>
      </c>
      <c r="F385" s="6">
        <v>0</v>
      </c>
      <c r="G385" t="str">
        <f>VLOOKUP(InputData[[#This Row],[PRODUCT ID]],'Master Data'!A:F,2,0)</f>
        <v>Product02</v>
      </c>
      <c r="H385" t="str">
        <f>VLOOKUP(InputData[[#This Row],[PRODUCT ID]],'Master Data'!A:F,3,0)</f>
        <v>Category01</v>
      </c>
      <c r="I385" t="str">
        <f>VLOOKUP(InputData[[#This Row],[PRODUCT ID]],'Master Data'!A:F,4,0)</f>
        <v>Kg</v>
      </c>
      <c r="J385" s="15">
        <f>VLOOKUP(InputData[[#This Row],[PRODUCT ID]],'Master Data'!A:F,5,0)</f>
        <v>105</v>
      </c>
      <c r="K385" s="15">
        <f>VLOOKUP(InputData[[#This Row],[PRODUCT ID]],'Master Data'!A:F,6,0)</f>
        <v>142.80000000000001</v>
      </c>
      <c r="L385" s="15">
        <f>InputData[[#This Row],[BUYING PRIZE]]*InputData[[#This Row],[QUANTITY]]</f>
        <v>840</v>
      </c>
      <c r="M385" s="15">
        <f>InputData[[#This Row],[SELLING PRICE]]*InputData[[#This Row],[QUANTITY]]*(1-InputData[[#This Row],[DISCOUNT %]])</f>
        <v>1142.4000000000001</v>
      </c>
      <c r="N385" s="11">
        <f>DAY(InputData[[#This Row],[DATE]])</f>
        <v>19</v>
      </c>
      <c r="O385" s="11" t="str">
        <f>TEXT(InputData[[#This Row],[DATE]],"MMMM")</f>
        <v>June</v>
      </c>
      <c r="P385" s="11">
        <f>YEAR(InputData[[#This Row],[DATE]])</f>
        <v>2022</v>
      </c>
    </row>
    <row r="386" spans="1:16" x14ac:dyDescent="0.35">
      <c r="A386" s="3">
        <v>44733</v>
      </c>
      <c r="B386" s="4" t="s">
        <v>41</v>
      </c>
      <c r="C386" s="5">
        <v>14</v>
      </c>
      <c r="D386" s="5" t="s">
        <v>108</v>
      </c>
      <c r="E386" s="5" t="s">
        <v>107</v>
      </c>
      <c r="F386" s="6">
        <v>0</v>
      </c>
      <c r="G386" t="str">
        <f>VLOOKUP(InputData[[#This Row],[PRODUCT ID]],'Master Data'!A:F,2,0)</f>
        <v>Product17</v>
      </c>
      <c r="H386" t="str">
        <f>VLOOKUP(InputData[[#This Row],[PRODUCT ID]],'Master Data'!A:F,3,0)</f>
        <v>Category02</v>
      </c>
      <c r="I386" t="str">
        <f>VLOOKUP(InputData[[#This Row],[PRODUCT ID]],'Master Data'!A:F,4,0)</f>
        <v>Ft</v>
      </c>
      <c r="J386" s="15">
        <f>VLOOKUP(InputData[[#This Row],[PRODUCT ID]],'Master Data'!A:F,5,0)</f>
        <v>134</v>
      </c>
      <c r="K386" s="15">
        <f>VLOOKUP(InputData[[#This Row],[PRODUCT ID]],'Master Data'!A:F,6,0)</f>
        <v>156.78</v>
      </c>
      <c r="L386" s="15">
        <f>InputData[[#This Row],[BUYING PRIZE]]*InputData[[#This Row],[QUANTITY]]</f>
        <v>1876</v>
      </c>
      <c r="M386" s="15">
        <f>InputData[[#This Row],[SELLING PRICE]]*InputData[[#This Row],[QUANTITY]]*(1-InputData[[#This Row],[DISCOUNT %]])</f>
        <v>2194.92</v>
      </c>
      <c r="N386" s="11">
        <f>DAY(InputData[[#This Row],[DATE]])</f>
        <v>21</v>
      </c>
      <c r="O386" s="11" t="str">
        <f>TEXT(InputData[[#This Row],[DATE]],"MMMM")</f>
        <v>June</v>
      </c>
      <c r="P386" s="11">
        <f>YEAR(InputData[[#This Row],[DATE]])</f>
        <v>2022</v>
      </c>
    </row>
    <row r="387" spans="1:16" x14ac:dyDescent="0.35">
      <c r="A387" s="3">
        <v>44734</v>
      </c>
      <c r="B387" s="4" t="s">
        <v>90</v>
      </c>
      <c r="C387" s="5">
        <v>10</v>
      </c>
      <c r="D387" s="5" t="s">
        <v>106</v>
      </c>
      <c r="E387" s="5" t="s">
        <v>107</v>
      </c>
      <c r="F387" s="6">
        <v>0</v>
      </c>
      <c r="G387" t="str">
        <f>VLOOKUP(InputData[[#This Row],[PRODUCT ID]],'Master Data'!A:F,2,0)</f>
        <v>Product40</v>
      </c>
      <c r="H387" t="str">
        <f>VLOOKUP(InputData[[#This Row],[PRODUCT ID]],'Master Data'!A:F,3,0)</f>
        <v>Category05</v>
      </c>
      <c r="I387" t="str">
        <f>VLOOKUP(InputData[[#This Row],[PRODUCT ID]],'Master Data'!A:F,4,0)</f>
        <v>Kg</v>
      </c>
      <c r="J387" s="15">
        <f>VLOOKUP(InputData[[#This Row],[PRODUCT ID]],'Master Data'!A:F,5,0)</f>
        <v>90</v>
      </c>
      <c r="K387" s="15">
        <f>VLOOKUP(InputData[[#This Row],[PRODUCT ID]],'Master Data'!A:F,6,0)</f>
        <v>115.2</v>
      </c>
      <c r="L387" s="15">
        <f>InputData[[#This Row],[BUYING PRIZE]]*InputData[[#This Row],[QUANTITY]]</f>
        <v>900</v>
      </c>
      <c r="M387" s="15">
        <f>InputData[[#This Row],[SELLING PRICE]]*InputData[[#This Row],[QUANTITY]]*(1-InputData[[#This Row],[DISCOUNT %]])</f>
        <v>1152</v>
      </c>
      <c r="N387" s="11">
        <f>DAY(InputData[[#This Row],[DATE]])</f>
        <v>22</v>
      </c>
      <c r="O387" s="11" t="str">
        <f>TEXT(InputData[[#This Row],[DATE]],"MMMM")</f>
        <v>June</v>
      </c>
      <c r="P387" s="11">
        <f>YEAR(InputData[[#This Row],[DATE]])</f>
        <v>2022</v>
      </c>
    </row>
    <row r="388" spans="1:16" x14ac:dyDescent="0.35">
      <c r="A388" s="3">
        <v>44734</v>
      </c>
      <c r="B388" s="4" t="s">
        <v>6</v>
      </c>
      <c r="C388" s="5">
        <v>4</v>
      </c>
      <c r="D388" s="5" t="s">
        <v>108</v>
      </c>
      <c r="E388" s="5" t="s">
        <v>107</v>
      </c>
      <c r="F388" s="6">
        <v>0</v>
      </c>
      <c r="G388" t="str">
        <f>VLOOKUP(InputData[[#This Row],[PRODUCT ID]],'Master Data'!A:F,2,0)</f>
        <v>Product01</v>
      </c>
      <c r="H388" t="str">
        <f>VLOOKUP(InputData[[#This Row],[PRODUCT ID]],'Master Data'!A:F,3,0)</f>
        <v>Category01</v>
      </c>
      <c r="I388" t="str">
        <f>VLOOKUP(InputData[[#This Row],[PRODUCT ID]],'Master Data'!A:F,4,0)</f>
        <v>Kg</v>
      </c>
      <c r="J388" s="15">
        <f>VLOOKUP(InputData[[#This Row],[PRODUCT ID]],'Master Data'!A:F,5,0)</f>
        <v>98</v>
      </c>
      <c r="K388" s="15">
        <f>VLOOKUP(InputData[[#This Row],[PRODUCT ID]],'Master Data'!A:F,6,0)</f>
        <v>103.88</v>
      </c>
      <c r="L388" s="15">
        <f>InputData[[#This Row],[BUYING PRIZE]]*InputData[[#This Row],[QUANTITY]]</f>
        <v>392</v>
      </c>
      <c r="M388" s="15">
        <f>InputData[[#This Row],[SELLING PRICE]]*InputData[[#This Row],[QUANTITY]]*(1-InputData[[#This Row],[DISCOUNT %]])</f>
        <v>415.52</v>
      </c>
      <c r="N388" s="11">
        <f>DAY(InputData[[#This Row],[DATE]])</f>
        <v>22</v>
      </c>
      <c r="O388" s="11" t="str">
        <f>TEXT(InputData[[#This Row],[DATE]],"MMMM")</f>
        <v>June</v>
      </c>
      <c r="P388" s="11">
        <f>YEAR(InputData[[#This Row],[DATE]])</f>
        <v>2022</v>
      </c>
    </row>
    <row r="389" spans="1:16" x14ac:dyDescent="0.35">
      <c r="A389" s="3">
        <v>44735</v>
      </c>
      <c r="B389" s="4" t="s">
        <v>14</v>
      </c>
      <c r="C389" s="5">
        <v>8</v>
      </c>
      <c r="D389" s="5" t="s">
        <v>108</v>
      </c>
      <c r="E389" s="5" t="s">
        <v>143</v>
      </c>
      <c r="F389" s="6">
        <v>0</v>
      </c>
      <c r="G389" t="str">
        <f>VLOOKUP(InputData[[#This Row],[PRODUCT ID]],'Master Data'!A:F,2,0)</f>
        <v>Product04</v>
      </c>
      <c r="H389" t="str">
        <f>VLOOKUP(InputData[[#This Row],[PRODUCT ID]],'Master Data'!A:F,3,0)</f>
        <v>Category01</v>
      </c>
      <c r="I389" t="str">
        <f>VLOOKUP(InputData[[#This Row],[PRODUCT ID]],'Master Data'!A:F,4,0)</f>
        <v>Lt</v>
      </c>
      <c r="J389" s="15">
        <f>VLOOKUP(InputData[[#This Row],[PRODUCT ID]],'Master Data'!A:F,5,0)</f>
        <v>44</v>
      </c>
      <c r="K389" s="15">
        <f>VLOOKUP(InputData[[#This Row],[PRODUCT ID]],'Master Data'!A:F,6,0)</f>
        <v>48.84</v>
      </c>
      <c r="L389" s="15">
        <f>InputData[[#This Row],[BUYING PRIZE]]*InputData[[#This Row],[QUANTITY]]</f>
        <v>352</v>
      </c>
      <c r="M389" s="15">
        <f>InputData[[#This Row],[SELLING PRICE]]*InputData[[#This Row],[QUANTITY]]*(1-InputData[[#This Row],[DISCOUNT %]])</f>
        <v>390.72</v>
      </c>
      <c r="N389" s="11">
        <f>DAY(InputData[[#This Row],[DATE]])</f>
        <v>23</v>
      </c>
      <c r="O389" s="11" t="str">
        <f>TEXT(InputData[[#This Row],[DATE]],"MMMM")</f>
        <v>June</v>
      </c>
      <c r="P389" s="11">
        <f>YEAR(InputData[[#This Row],[DATE]])</f>
        <v>2022</v>
      </c>
    </row>
    <row r="390" spans="1:16" x14ac:dyDescent="0.35">
      <c r="A390" s="3">
        <v>44736</v>
      </c>
      <c r="B390" s="4" t="s">
        <v>43</v>
      </c>
      <c r="C390" s="5">
        <v>7</v>
      </c>
      <c r="D390" s="5" t="s">
        <v>108</v>
      </c>
      <c r="E390" s="5" t="s">
        <v>107</v>
      </c>
      <c r="F390" s="6">
        <v>0</v>
      </c>
      <c r="G390" t="str">
        <f>VLOOKUP(InputData[[#This Row],[PRODUCT ID]],'Master Data'!A:F,2,0)</f>
        <v>Product18</v>
      </c>
      <c r="H390" t="str">
        <f>VLOOKUP(InputData[[#This Row],[PRODUCT ID]],'Master Data'!A:F,3,0)</f>
        <v>Category02</v>
      </c>
      <c r="I390" t="str">
        <f>VLOOKUP(InputData[[#This Row],[PRODUCT ID]],'Master Data'!A:F,4,0)</f>
        <v>No.</v>
      </c>
      <c r="J390" s="15">
        <f>VLOOKUP(InputData[[#This Row],[PRODUCT ID]],'Master Data'!A:F,5,0)</f>
        <v>37</v>
      </c>
      <c r="K390" s="15">
        <f>VLOOKUP(InputData[[#This Row],[PRODUCT ID]],'Master Data'!A:F,6,0)</f>
        <v>49.21</v>
      </c>
      <c r="L390" s="15">
        <f>InputData[[#This Row],[BUYING PRIZE]]*InputData[[#This Row],[QUANTITY]]</f>
        <v>259</v>
      </c>
      <c r="M390" s="15">
        <f>InputData[[#This Row],[SELLING PRICE]]*InputData[[#This Row],[QUANTITY]]*(1-InputData[[#This Row],[DISCOUNT %]])</f>
        <v>344.47</v>
      </c>
      <c r="N390" s="11">
        <f>DAY(InputData[[#This Row],[DATE]])</f>
        <v>24</v>
      </c>
      <c r="O390" s="11" t="str">
        <f>TEXT(InputData[[#This Row],[DATE]],"MMMM")</f>
        <v>June</v>
      </c>
      <c r="P390" s="11">
        <f>YEAR(InputData[[#This Row],[DATE]])</f>
        <v>2022</v>
      </c>
    </row>
    <row r="391" spans="1:16" x14ac:dyDescent="0.35">
      <c r="A391" s="3">
        <v>44737</v>
      </c>
      <c r="B391" s="4" t="s">
        <v>31</v>
      </c>
      <c r="C391" s="5">
        <v>7</v>
      </c>
      <c r="D391" s="5" t="s">
        <v>106</v>
      </c>
      <c r="E391" s="5" t="s">
        <v>143</v>
      </c>
      <c r="F391" s="6">
        <v>0</v>
      </c>
      <c r="G391" t="str">
        <f>VLOOKUP(InputData[[#This Row],[PRODUCT ID]],'Master Data'!A:F,2,0)</f>
        <v>Product12</v>
      </c>
      <c r="H391" t="str">
        <f>VLOOKUP(InputData[[#This Row],[PRODUCT ID]],'Master Data'!A:F,3,0)</f>
        <v>Category02</v>
      </c>
      <c r="I391" t="str">
        <f>VLOOKUP(InputData[[#This Row],[PRODUCT ID]],'Master Data'!A:F,4,0)</f>
        <v>Kg</v>
      </c>
      <c r="J391" s="15">
        <f>VLOOKUP(InputData[[#This Row],[PRODUCT ID]],'Master Data'!A:F,5,0)</f>
        <v>73</v>
      </c>
      <c r="K391" s="15">
        <f>VLOOKUP(InputData[[#This Row],[PRODUCT ID]],'Master Data'!A:F,6,0)</f>
        <v>94.17</v>
      </c>
      <c r="L391" s="15">
        <f>InputData[[#This Row],[BUYING PRIZE]]*InputData[[#This Row],[QUANTITY]]</f>
        <v>511</v>
      </c>
      <c r="M391" s="15">
        <f>InputData[[#This Row],[SELLING PRICE]]*InputData[[#This Row],[QUANTITY]]*(1-InputData[[#This Row],[DISCOUNT %]])</f>
        <v>659.19</v>
      </c>
      <c r="N391" s="11">
        <f>DAY(InputData[[#This Row],[DATE]])</f>
        <v>25</v>
      </c>
      <c r="O391" s="11" t="str">
        <f>TEXT(InputData[[#This Row],[DATE]],"MMMM")</f>
        <v>June</v>
      </c>
      <c r="P391" s="11">
        <f>YEAR(InputData[[#This Row],[DATE]])</f>
        <v>2022</v>
      </c>
    </row>
    <row r="392" spans="1:16" x14ac:dyDescent="0.35">
      <c r="A392" s="3">
        <v>44738</v>
      </c>
      <c r="B392" s="4" t="s">
        <v>77</v>
      </c>
      <c r="C392" s="5">
        <v>4</v>
      </c>
      <c r="D392" s="5" t="s">
        <v>108</v>
      </c>
      <c r="E392" s="5" t="s">
        <v>107</v>
      </c>
      <c r="F392" s="6">
        <v>0</v>
      </c>
      <c r="G392" t="str">
        <f>VLOOKUP(InputData[[#This Row],[PRODUCT ID]],'Master Data'!A:F,2,0)</f>
        <v>Product34</v>
      </c>
      <c r="H392" t="str">
        <f>VLOOKUP(InputData[[#This Row],[PRODUCT ID]],'Master Data'!A:F,3,0)</f>
        <v>Category04</v>
      </c>
      <c r="I392" t="str">
        <f>VLOOKUP(InputData[[#This Row],[PRODUCT ID]],'Master Data'!A:F,4,0)</f>
        <v>Lt</v>
      </c>
      <c r="J392" s="15">
        <f>VLOOKUP(InputData[[#This Row],[PRODUCT ID]],'Master Data'!A:F,5,0)</f>
        <v>55</v>
      </c>
      <c r="K392" s="15">
        <f>VLOOKUP(InputData[[#This Row],[PRODUCT ID]],'Master Data'!A:F,6,0)</f>
        <v>58.3</v>
      </c>
      <c r="L392" s="15">
        <f>InputData[[#This Row],[BUYING PRIZE]]*InputData[[#This Row],[QUANTITY]]</f>
        <v>220</v>
      </c>
      <c r="M392" s="15">
        <f>InputData[[#This Row],[SELLING PRICE]]*InputData[[#This Row],[QUANTITY]]*(1-InputData[[#This Row],[DISCOUNT %]])</f>
        <v>233.2</v>
      </c>
      <c r="N392" s="11">
        <f>DAY(InputData[[#This Row],[DATE]])</f>
        <v>26</v>
      </c>
      <c r="O392" s="11" t="str">
        <f>TEXT(InputData[[#This Row],[DATE]],"MMMM")</f>
        <v>June</v>
      </c>
      <c r="P392" s="11">
        <f>YEAR(InputData[[#This Row],[DATE]])</f>
        <v>2022</v>
      </c>
    </row>
    <row r="393" spans="1:16" x14ac:dyDescent="0.35">
      <c r="A393" s="3">
        <v>44738</v>
      </c>
      <c r="B393" s="4" t="s">
        <v>96</v>
      </c>
      <c r="C393" s="5">
        <v>12</v>
      </c>
      <c r="D393" s="5" t="s">
        <v>108</v>
      </c>
      <c r="E393" s="5" t="s">
        <v>143</v>
      </c>
      <c r="F393" s="6">
        <v>0</v>
      </c>
      <c r="G393" t="str">
        <f>VLOOKUP(InputData[[#This Row],[PRODUCT ID]],'Master Data'!A:F,2,0)</f>
        <v>Product43</v>
      </c>
      <c r="H393" t="str">
        <f>VLOOKUP(InputData[[#This Row],[PRODUCT ID]],'Master Data'!A:F,3,0)</f>
        <v>Category05</v>
      </c>
      <c r="I393" t="str">
        <f>VLOOKUP(InputData[[#This Row],[PRODUCT ID]],'Master Data'!A:F,4,0)</f>
        <v>Kg</v>
      </c>
      <c r="J393" s="15">
        <f>VLOOKUP(InputData[[#This Row],[PRODUCT ID]],'Master Data'!A:F,5,0)</f>
        <v>67</v>
      </c>
      <c r="K393" s="15">
        <f>VLOOKUP(InputData[[#This Row],[PRODUCT ID]],'Master Data'!A:F,6,0)</f>
        <v>83.08</v>
      </c>
      <c r="L393" s="15">
        <f>InputData[[#This Row],[BUYING PRIZE]]*InputData[[#This Row],[QUANTITY]]</f>
        <v>804</v>
      </c>
      <c r="M393" s="15">
        <f>InputData[[#This Row],[SELLING PRICE]]*InputData[[#This Row],[QUANTITY]]*(1-InputData[[#This Row],[DISCOUNT %]])</f>
        <v>996.96</v>
      </c>
      <c r="N393" s="11">
        <f>DAY(InputData[[#This Row],[DATE]])</f>
        <v>26</v>
      </c>
      <c r="O393" s="11" t="str">
        <f>TEXT(InputData[[#This Row],[DATE]],"MMMM")</f>
        <v>June</v>
      </c>
      <c r="P393" s="11">
        <f>YEAR(InputData[[#This Row],[DATE]])</f>
        <v>2022</v>
      </c>
    </row>
    <row r="394" spans="1:16" x14ac:dyDescent="0.35">
      <c r="A394" s="3">
        <v>44745</v>
      </c>
      <c r="B394" s="4" t="s">
        <v>75</v>
      </c>
      <c r="C394" s="5">
        <v>15</v>
      </c>
      <c r="D394" s="5" t="s">
        <v>108</v>
      </c>
      <c r="E394" s="5" t="s">
        <v>107</v>
      </c>
      <c r="F394" s="6">
        <v>0</v>
      </c>
      <c r="G394" t="str">
        <f>VLOOKUP(InputData[[#This Row],[PRODUCT ID]],'Master Data'!A:F,2,0)</f>
        <v>Product33</v>
      </c>
      <c r="H394" t="str">
        <f>VLOOKUP(InputData[[#This Row],[PRODUCT ID]],'Master Data'!A:F,3,0)</f>
        <v>Category04</v>
      </c>
      <c r="I394" t="str">
        <f>VLOOKUP(InputData[[#This Row],[PRODUCT ID]],'Master Data'!A:F,4,0)</f>
        <v>Kg</v>
      </c>
      <c r="J394" s="15">
        <f>VLOOKUP(InputData[[#This Row],[PRODUCT ID]],'Master Data'!A:F,5,0)</f>
        <v>95</v>
      </c>
      <c r="K394" s="15">
        <f>VLOOKUP(InputData[[#This Row],[PRODUCT ID]],'Master Data'!A:F,6,0)</f>
        <v>119.7</v>
      </c>
      <c r="L394" s="15">
        <f>InputData[[#This Row],[BUYING PRIZE]]*InputData[[#This Row],[QUANTITY]]</f>
        <v>1425</v>
      </c>
      <c r="M394" s="15">
        <f>InputData[[#This Row],[SELLING PRICE]]*InputData[[#This Row],[QUANTITY]]*(1-InputData[[#This Row],[DISCOUNT %]])</f>
        <v>1795.5</v>
      </c>
      <c r="N394" s="11">
        <f>DAY(InputData[[#This Row],[DATE]])</f>
        <v>3</v>
      </c>
      <c r="O394" s="11" t="str">
        <f>TEXT(InputData[[#This Row],[DATE]],"MMMM")</f>
        <v>July</v>
      </c>
      <c r="P394" s="11">
        <f>YEAR(InputData[[#This Row],[DATE]])</f>
        <v>2022</v>
      </c>
    </row>
    <row r="395" spans="1:16" x14ac:dyDescent="0.35">
      <c r="A395" s="3">
        <v>44746</v>
      </c>
      <c r="B395" s="4" t="s">
        <v>20</v>
      </c>
      <c r="C395" s="5">
        <v>7</v>
      </c>
      <c r="D395" s="5" t="s">
        <v>108</v>
      </c>
      <c r="E395" s="5" t="s">
        <v>143</v>
      </c>
      <c r="F395" s="6">
        <v>0</v>
      </c>
      <c r="G395" t="str">
        <f>VLOOKUP(InputData[[#This Row],[PRODUCT ID]],'Master Data'!A:F,2,0)</f>
        <v>Product07</v>
      </c>
      <c r="H395" t="str">
        <f>VLOOKUP(InputData[[#This Row],[PRODUCT ID]],'Master Data'!A:F,3,0)</f>
        <v>Category01</v>
      </c>
      <c r="I395" t="str">
        <f>VLOOKUP(InputData[[#This Row],[PRODUCT ID]],'Master Data'!A:F,4,0)</f>
        <v>Lt</v>
      </c>
      <c r="J395" s="15">
        <f>VLOOKUP(InputData[[#This Row],[PRODUCT ID]],'Master Data'!A:F,5,0)</f>
        <v>43</v>
      </c>
      <c r="K395" s="15">
        <f>VLOOKUP(InputData[[#This Row],[PRODUCT ID]],'Master Data'!A:F,6,0)</f>
        <v>47.730000000000004</v>
      </c>
      <c r="L395" s="15">
        <f>InputData[[#This Row],[BUYING PRIZE]]*InputData[[#This Row],[QUANTITY]]</f>
        <v>301</v>
      </c>
      <c r="M395" s="15">
        <f>InputData[[#This Row],[SELLING PRICE]]*InputData[[#This Row],[QUANTITY]]*(1-InputData[[#This Row],[DISCOUNT %]])</f>
        <v>334.11</v>
      </c>
      <c r="N395" s="11">
        <f>DAY(InputData[[#This Row],[DATE]])</f>
        <v>4</v>
      </c>
      <c r="O395" s="11" t="str">
        <f>TEXT(InputData[[#This Row],[DATE]],"MMMM")</f>
        <v>July</v>
      </c>
      <c r="P395" s="11">
        <f>YEAR(InputData[[#This Row],[DATE]])</f>
        <v>2022</v>
      </c>
    </row>
    <row r="396" spans="1:16" x14ac:dyDescent="0.35">
      <c r="A396" s="3">
        <v>44747</v>
      </c>
      <c r="B396" s="4" t="s">
        <v>58</v>
      </c>
      <c r="C396" s="5">
        <v>7</v>
      </c>
      <c r="D396" s="5" t="s">
        <v>106</v>
      </c>
      <c r="E396" s="5" t="s">
        <v>107</v>
      </c>
      <c r="F396" s="6">
        <v>0</v>
      </c>
      <c r="G396" t="str">
        <f>VLOOKUP(InputData[[#This Row],[PRODUCT ID]],'Master Data'!A:F,2,0)</f>
        <v>Product25</v>
      </c>
      <c r="H396" t="str">
        <f>VLOOKUP(InputData[[#This Row],[PRODUCT ID]],'Master Data'!A:F,3,0)</f>
        <v>Category03</v>
      </c>
      <c r="I396" t="str">
        <f>VLOOKUP(InputData[[#This Row],[PRODUCT ID]],'Master Data'!A:F,4,0)</f>
        <v>No.</v>
      </c>
      <c r="J396" s="15">
        <f>VLOOKUP(InputData[[#This Row],[PRODUCT ID]],'Master Data'!A:F,5,0)</f>
        <v>7</v>
      </c>
      <c r="K396" s="15">
        <f>VLOOKUP(InputData[[#This Row],[PRODUCT ID]],'Master Data'!A:F,6,0)</f>
        <v>8.33</v>
      </c>
      <c r="L396" s="15">
        <f>InputData[[#This Row],[BUYING PRIZE]]*InputData[[#This Row],[QUANTITY]]</f>
        <v>49</v>
      </c>
      <c r="M396" s="15">
        <f>InputData[[#This Row],[SELLING PRICE]]*InputData[[#This Row],[QUANTITY]]*(1-InputData[[#This Row],[DISCOUNT %]])</f>
        <v>58.31</v>
      </c>
      <c r="N396" s="11">
        <f>DAY(InputData[[#This Row],[DATE]])</f>
        <v>5</v>
      </c>
      <c r="O396" s="11" t="str">
        <f>TEXT(InputData[[#This Row],[DATE]],"MMMM")</f>
        <v>July</v>
      </c>
      <c r="P396" s="11">
        <f>YEAR(InputData[[#This Row],[DATE]])</f>
        <v>2022</v>
      </c>
    </row>
    <row r="397" spans="1:16" x14ac:dyDescent="0.35">
      <c r="A397" s="3">
        <v>44747</v>
      </c>
      <c r="B397" s="4" t="s">
        <v>37</v>
      </c>
      <c r="C397" s="5">
        <v>8</v>
      </c>
      <c r="D397" s="5" t="s">
        <v>108</v>
      </c>
      <c r="E397" s="5" t="s">
        <v>143</v>
      </c>
      <c r="F397" s="6">
        <v>0</v>
      </c>
      <c r="G397" t="str">
        <f>VLOOKUP(InputData[[#This Row],[PRODUCT ID]],'Master Data'!A:F,2,0)</f>
        <v>Product15</v>
      </c>
      <c r="H397" t="str">
        <f>VLOOKUP(InputData[[#This Row],[PRODUCT ID]],'Master Data'!A:F,3,0)</f>
        <v>Category02</v>
      </c>
      <c r="I397" t="str">
        <f>VLOOKUP(InputData[[#This Row],[PRODUCT ID]],'Master Data'!A:F,4,0)</f>
        <v>No.</v>
      </c>
      <c r="J397" s="15">
        <f>VLOOKUP(InputData[[#This Row],[PRODUCT ID]],'Master Data'!A:F,5,0)</f>
        <v>12</v>
      </c>
      <c r="K397" s="15">
        <f>VLOOKUP(InputData[[#This Row],[PRODUCT ID]],'Master Data'!A:F,6,0)</f>
        <v>15.719999999999999</v>
      </c>
      <c r="L397" s="15">
        <f>InputData[[#This Row],[BUYING PRIZE]]*InputData[[#This Row],[QUANTITY]]</f>
        <v>96</v>
      </c>
      <c r="M397" s="15">
        <f>InputData[[#This Row],[SELLING PRICE]]*InputData[[#This Row],[QUANTITY]]*(1-InputData[[#This Row],[DISCOUNT %]])</f>
        <v>125.75999999999999</v>
      </c>
      <c r="N397" s="11">
        <f>DAY(InputData[[#This Row],[DATE]])</f>
        <v>5</v>
      </c>
      <c r="O397" s="11" t="str">
        <f>TEXT(InputData[[#This Row],[DATE]],"MMMM")</f>
        <v>July</v>
      </c>
      <c r="P397" s="11">
        <f>YEAR(InputData[[#This Row],[DATE]])</f>
        <v>2022</v>
      </c>
    </row>
    <row r="398" spans="1:16" x14ac:dyDescent="0.35">
      <c r="A398" s="3">
        <v>44748</v>
      </c>
      <c r="B398" s="4" t="s">
        <v>92</v>
      </c>
      <c r="C398" s="5">
        <v>2</v>
      </c>
      <c r="D398" s="5" t="s">
        <v>108</v>
      </c>
      <c r="E398" s="5" t="s">
        <v>107</v>
      </c>
      <c r="F398" s="6">
        <v>0</v>
      </c>
      <c r="G398" t="str">
        <f>VLOOKUP(InputData[[#This Row],[PRODUCT ID]],'Master Data'!A:F,2,0)</f>
        <v>Product41</v>
      </c>
      <c r="H398" t="str">
        <f>VLOOKUP(InputData[[#This Row],[PRODUCT ID]],'Master Data'!A:F,3,0)</f>
        <v>Category05</v>
      </c>
      <c r="I398" t="str">
        <f>VLOOKUP(InputData[[#This Row],[PRODUCT ID]],'Master Data'!A:F,4,0)</f>
        <v>Ft</v>
      </c>
      <c r="J398" s="15">
        <f>VLOOKUP(InputData[[#This Row],[PRODUCT ID]],'Master Data'!A:F,5,0)</f>
        <v>138</v>
      </c>
      <c r="K398" s="15">
        <f>VLOOKUP(InputData[[#This Row],[PRODUCT ID]],'Master Data'!A:F,6,0)</f>
        <v>173.88</v>
      </c>
      <c r="L398" s="15">
        <f>InputData[[#This Row],[BUYING PRIZE]]*InputData[[#This Row],[QUANTITY]]</f>
        <v>276</v>
      </c>
      <c r="M398" s="15">
        <f>InputData[[#This Row],[SELLING PRICE]]*InputData[[#This Row],[QUANTITY]]*(1-InputData[[#This Row],[DISCOUNT %]])</f>
        <v>347.76</v>
      </c>
      <c r="N398" s="11">
        <f>DAY(InputData[[#This Row],[DATE]])</f>
        <v>6</v>
      </c>
      <c r="O398" s="11" t="str">
        <f>TEXT(InputData[[#This Row],[DATE]],"MMMM")</f>
        <v>July</v>
      </c>
      <c r="P398" s="11">
        <f>YEAR(InputData[[#This Row],[DATE]])</f>
        <v>2022</v>
      </c>
    </row>
    <row r="399" spans="1:16" x14ac:dyDescent="0.35">
      <c r="A399" s="3">
        <v>44750</v>
      </c>
      <c r="B399" s="4" t="s">
        <v>43</v>
      </c>
      <c r="C399" s="5">
        <v>2</v>
      </c>
      <c r="D399" s="5" t="s">
        <v>108</v>
      </c>
      <c r="E399" s="5" t="s">
        <v>143</v>
      </c>
      <c r="F399" s="6">
        <v>0</v>
      </c>
      <c r="G399" t="str">
        <f>VLOOKUP(InputData[[#This Row],[PRODUCT ID]],'Master Data'!A:F,2,0)</f>
        <v>Product18</v>
      </c>
      <c r="H399" t="str">
        <f>VLOOKUP(InputData[[#This Row],[PRODUCT ID]],'Master Data'!A:F,3,0)</f>
        <v>Category02</v>
      </c>
      <c r="I399" t="str">
        <f>VLOOKUP(InputData[[#This Row],[PRODUCT ID]],'Master Data'!A:F,4,0)</f>
        <v>No.</v>
      </c>
      <c r="J399" s="15">
        <f>VLOOKUP(InputData[[#This Row],[PRODUCT ID]],'Master Data'!A:F,5,0)</f>
        <v>37</v>
      </c>
      <c r="K399" s="15">
        <f>VLOOKUP(InputData[[#This Row],[PRODUCT ID]],'Master Data'!A:F,6,0)</f>
        <v>49.21</v>
      </c>
      <c r="L399" s="15">
        <f>InputData[[#This Row],[BUYING PRIZE]]*InputData[[#This Row],[QUANTITY]]</f>
        <v>74</v>
      </c>
      <c r="M399" s="15">
        <f>InputData[[#This Row],[SELLING PRICE]]*InputData[[#This Row],[QUANTITY]]*(1-InputData[[#This Row],[DISCOUNT %]])</f>
        <v>98.42</v>
      </c>
      <c r="N399" s="11">
        <f>DAY(InputData[[#This Row],[DATE]])</f>
        <v>8</v>
      </c>
      <c r="O399" s="11" t="str">
        <f>TEXT(InputData[[#This Row],[DATE]],"MMMM")</f>
        <v>July</v>
      </c>
      <c r="P399" s="11">
        <f>YEAR(InputData[[#This Row],[DATE]])</f>
        <v>2022</v>
      </c>
    </row>
    <row r="400" spans="1:16" x14ac:dyDescent="0.35">
      <c r="A400" s="3">
        <v>44752</v>
      </c>
      <c r="B400" s="4" t="s">
        <v>73</v>
      </c>
      <c r="C400" s="5">
        <v>12</v>
      </c>
      <c r="D400" s="5" t="s">
        <v>106</v>
      </c>
      <c r="E400" s="5" t="s">
        <v>107</v>
      </c>
      <c r="F400" s="6">
        <v>0</v>
      </c>
      <c r="G400" t="str">
        <f>VLOOKUP(InputData[[#This Row],[PRODUCT ID]],'Master Data'!A:F,2,0)</f>
        <v>Product32</v>
      </c>
      <c r="H400" t="str">
        <f>VLOOKUP(InputData[[#This Row],[PRODUCT ID]],'Master Data'!A:F,3,0)</f>
        <v>Category04</v>
      </c>
      <c r="I400" t="str">
        <f>VLOOKUP(InputData[[#This Row],[PRODUCT ID]],'Master Data'!A:F,4,0)</f>
        <v>Kg</v>
      </c>
      <c r="J400" s="15">
        <f>VLOOKUP(InputData[[#This Row],[PRODUCT ID]],'Master Data'!A:F,5,0)</f>
        <v>89</v>
      </c>
      <c r="K400" s="15">
        <f>VLOOKUP(InputData[[#This Row],[PRODUCT ID]],'Master Data'!A:F,6,0)</f>
        <v>117.48</v>
      </c>
      <c r="L400" s="15">
        <f>InputData[[#This Row],[BUYING PRIZE]]*InputData[[#This Row],[QUANTITY]]</f>
        <v>1068</v>
      </c>
      <c r="M400" s="15">
        <f>InputData[[#This Row],[SELLING PRICE]]*InputData[[#This Row],[QUANTITY]]*(1-InputData[[#This Row],[DISCOUNT %]])</f>
        <v>1409.76</v>
      </c>
      <c r="N400" s="11">
        <f>DAY(InputData[[#This Row],[DATE]])</f>
        <v>10</v>
      </c>
      <c r="O400" s="11" t="str">
        <f>TEXT(InputData[[#This Row],[DATE]],"MMMM")</f>
        <v>July</v>
      </c>
      <c r="P400" s="11">
        <f>YEAR(InputData[[#This Row],[DATE]])</f>
        <v>2022</v>
      </c>
    </row>
    <row r="401" spans="1:16" x14ac:dyDescent="0.35">
      <c r="A401" s="3">
        <v>44754</v>
      </c>
      <c r="B401" s="4" t="s">
        <v>65</v>
      </c>
      <c r="C401" s="5">
        <v>12</v>
      </c>
      <c r="D401" s="5" t="s">
        <v>108</v>
      </c>
      <c r="E401" s="5" t="s">
        <v>107</v>
      </c>
      <c r="F401" s="6">
        <v>0</v>
      </c>
      <c r="G401" t="str">
        <f>VLOOKUP(InputData[[#This Row],[PRODUCT ID]],'Master Data'!A:F,2,0)</f>
        <v>Product28</v>
      </c>
      <c r="H401" t="str">
        <f>VLOOKUP(InputData[[#This Row],[PRODUCT ID]],'Master Data'!A:F,3,0)</f>
        <v>Category04</v>
      </c>
      <c r="I401" t="str">
        <f>VLOOKUP(InputData[[#This Row],[PRODUCT ID]],'Master Data'!A:F,4,0)</f>
        <v>No.</v>
      </c>
      <c r="J401" s="15">
        <f>VLOOKUP(InputData[[#This Row],[PRODUCT ID]],'Master Data'!A:F,5,0)</f>
        <v>37</v>
      </c>
      <c r="K401" s="15">
        <f>VLOOKUP(InputData[[#This Row],[PRODUCT ID]],'Master Data'!A:F,6,0)</f>
        <v>41.81</v>
      </c>
      <c r="L401" s="15">
        <f>InputData[[#This Row],[BUYING PRIZE]]*InputData[[#This Row],[QUANTITY]]</f>
        <v>444</v>
      </c>
      <c r="M401" s="15">
        <f>InputData[[#This Row],[SELLING PRICE]]*InputData[[#This Row],[QUANTITY]]*(1-InputData[[#This Row],[DISCOUNT %]])</f>
        <v>501.72</v>
      </c>
      <c r="N401" s="11">
        <f>DAY(InputData[[#This Row],[DATE]])</f>
        <v>12</v>
      </c>
      <c r="O401" s="11" t="str">
        <f>TEXT(InputData[[#This Row],[DATE]],"MMMM")</f>
        <v>July</v>
      </c>
      <c r="P401" s="11">
        <f>YEAR(InputData[[#This Row],[DATE]])</f>
        <v>2022</v>
      </c>
    </row>
    <row r="402" spans="1:16" x14ac:dyDescent="0.35">
      <c r="A402" s="3">
        <v>44755</v>
      </c>
      <c r="B402" s="4" t="s">
        <v>58</v>
      </c>
      <c r="C402" s="5">
        <v>7</v>
      </c>
      <c r="D402" s="5" t="s">
        <v>108</v>
      </c>
      <c r="E402" s="5" t="s">
        <v>143</v>
      </c>
      <c r="F402" s="6">
        <v>0</v>
      </c>
      <c r="G402" t="str">
        <f>VLOOKUP(InputData[[#This Row],[PRODUCT ID]],'Master Data'!A:F,2,0)</f>
        <v>Product25</v>
      </c>
      <c r="H402" t="str">
        <f>VLOOKUP(InputData[[#This Row],[PRODUCT ID]],'Master Data'!A:F,3,0)</f>
        <v>Category03</v>
      </c>
      <c r="I402" t="str">
        <f>VLOOKUP(InputData[[#This Row],[PRODUCT ID]],'Master Data'!A:F,4,0)</f>
        <v>No.</v>
      </c>
      <c r="J402" s="15">
        <f>VLOOKUP(InputData[[#This Row],[PRODUCT ID]],'Master Data'!A:F,5,0)</f>
        <v>7</v>
      </c>
      <c r="K402" s="15">
        <f>VLOOKUP(InputData[[#This Row],[PRODUCT ID]],'Master Data'!A:F,6,0)</f>
        <v>8.33</v>
      </c>
      <c r="L402" s="15">
        <f>InputData[[#This Row],[BUYING PRIZE]]*InputData[[#This Row],[QUANTITY]]</f>
        <v>49</v>
      </c>
      <c r="M402" s="15">
        <f>InputData[[#This Row],[SELLING PRICE]]*InputData[[#This Row],[QUANTITY]]*(1-InputData[[#This Row],[DISCOUNT %]])</f>
        <v>58.31</v>
      </c>
      <c r="N402" s="11">
        <f>DAY(InputData[[#This Row],[DATE]])</f>
        <v>13</v>
      </c>
      <c r="O402" s="11" t="str">
        <f>TEXT(InputData[[#This Row],[DATE]],"MMMM")</f>
        <v>July</v>
      </c>
      <c r="P402" s="11">
        <f>YEAR(InputData[[#This Row],[DATE]])</f>
        <v>2022</v>
      </c>
    </row>
    <row r="403" spans="1:16" x14ac:dyDescent="0.35">
      <c r="A403" s="3">
        <v>44756</v>
      </c>
      <c r="B403" s="4" t="s">
        <v>75</v>
      </c>
      <c r="C403" s="5">
        <v>9</v>
      </c>
      <c r="D403" s="5" t="s">
        <v>108</v>
      </c>
      <c r="E403" s="5" t="s">
        <v>143</v>
      </c>
      <c r="F403" s="6">
        <v>0</v>
      </c>
      <c r="G403" t="str">
        <f>VLOOKUP(InputData[[#This Row],[PRODUCT ID]],'Master Data'!A:F,2,0)</f>
        <v>Product33</v>
      </c>
      <c r="H403" t="str">
        <f>VLOOKUP(InputData[[#This Row],[PRODUCT ID]],'Master Data'!A:F,3,0)</f>
        <v>Category04</v>
      </c>
      <c r="I403" t="str">
        <f>VLOOKUP(InputData[[#This Row],[PRODUCT ID]],'Master Data'!A:F,4,0)</f>
        <v>Kg</v>
      </c>
      <c r="J403" s="15">
        <f>VLOOKUP(InputData[[#This Row],[PRODUCT ID]],'Master Data'!A:F,5,0)</f>
        <v>95</v>
      </c>
      <c r="K403" s="15">
        <f>VLOOKUP(InputData[[#This Row],[PRODUCT ID]],'Master Data'!A:F,6,0)</f>
        <v>119.7</v>
      </c>
      <c r="L403" s="15">
        <f>InputData[[#This Row],[BUYING PRIZE]]*InputData[[#This Row],[QUANTITY]]</f>
        <v>855</v>
      </c>
      <c r="M403" s="15">
        <f>InputData[[#This Row],[SELLING PRICE]]*InputData[[#This Row],[QUANTITY]]*(1-InputData[[#This Row],[DISCOUNT %]])</f>
        <v>1077.3</v>
      </c>
      <c r="N403" s="11">
        <f>DAY(InputData[[#This Row],[DATE]])</f>
        <v>14</v>
      </c>
      <c r="O403" s="11" t="str">
        <f>TEXT(InputData[[#This Row],[DATE]],"MMMM")</f>
        <v>July</v>
      </c>
      <c r="P403" s="11">
        <f>YEAR(InputData[[#This Row],[DATE]])</f>
        <v>2022</v>
      </c>
    </row>
    <row r="404" spans="1:16" x14ac:dyDescent="0.35">
      <c r="A404" s="3">
        <v>44757</v>
      </c>
      <c r="B404" s="4" t="s">
        <v>14</v>
      </c>
      <c r="C404" s="5">
        <v>2</v>
      </c>
      <c r="D404" s="5" t="s">
        <v>106</v>
      </c>
      <c r="E404" s="5" t="s">
        <v>143</v>
      </c>
      <c r="F404" s="6">
        <v>0</v>
      </c>
      <c r="G404" t="str">
        <f>VLOOKUP(InputData[[#This Row],[PRODUCT ID]],'Master Data'!A:F,2,0)</f>
        <v>Product04</v>
      </c>
      <c r="H404" t="str">
        <f>VLOOKUP(InputData[[#This Row],[PRODUCT ID]],'Master Data'!A:F,3,0)</f>
        <v>Category01</v>
      </c>
      <c r="I404" t="str">
        <f>VLOOKUP(InputData[[#This Row],[PRODUCT ID]],'Master Data'!A:F,4,0)</f>
        <v>Lt</v>
      </c>
      <c r="J404" s="15">
        <f>VLOOKUP(InputData[[#This Row],[PRODUCT ID]],'Master Data'!A:F,5,0)</f>
        <v>44</v>
      </c>
      <c r="K404" s="15">
        <f>VLOOKUP(InputData[[#This Row],[PRODUCT ID]],'Master Data'!A:F,6,0)</f>
        <v>48.84</v>
      </c>
      <c r="L404" s="15">
        <f>InputData[[#This Row],[BUYING PRIZE]]*InputData[[#This Row],[QUANTITY]]</f>
        <v>88</v>
      </c>
      <c r="M404" s="15">
        <f>InputData[[#This Row],[SELLING PRICE]]*InputData[[#This Row],[QUANTITY]]*(1-InputData[[#This Row],[DISCOUNT %]])</f>
        <v>97.68</v>
      </c>
      <c r="N404" s="11">
        <f>DAY(InputData[[#This Row],[DATE]])</f>
        <v>15</v>
      </c>
      <c r="O404" s="11" t="str">
        <f>TEXT(InputData[[#This Row],[DATE]],"MMMM")</f>
        <v>July</v>
      </c>
      <c r="P404" s="11">
        <f>YEAR(InputData[[#This Row],[DATE]])</f>
        <v>2022</v>
      </c>
    </row>
    <row r="405" spans="1:16" x14ac:dyDescent="0.35">
      <c r="A405" s="3">
        <v>44759</v>
      </c>
      <c r="B405" s="4" t="s">
        <v>92</v>
      </c>
      <c r="C405" s="5">
        <v>8</v>
      </c>
      <c r="D405" s="5" t="s">
        <v>106</v>
      </c>
      <c r="E405" s="5" t="s">
        <v>107</v>
      </c>
      <c r="F405" s="6">
        <v>0</v>
      </c>
      <c r="G405" t="str">
        <f>VLOOKUP(InputData[[#This Row],[PRODUCT ID]],'Master Data'!A:F,2,0)</f>
        <v>Product41</v>
      </c>
      <c r="H405" t="str">
        <f>VLOOKUP(InputData[[#This Row],[PRODUCT ID]],'Master Data'!A:F,3,0)</f>
        <v>Category05</v>
      </c>
      <c r="I405" t="str">
        <f>VLOOKUP(InputData[[#This Row],[PRODUCT ID]],'Master Data'!A:F,4,0)</f>
        <v>Ft</v>
      </c>
      <c r="J405" s="15">
        <f>VLOOKUP(InputData[[#This Row],[PRODUCT ID]],'Master Data'!A:F,5,0)</f>
        <v>138</v>
      </c>
      <c r="K405" s="15">
        <f>VLOOKUP(InputData[[#This Row],[PRODUCT ID]],'Master Data'!A:F,6,0)</f>
        <v>173.88</v>
      </c>
      <c r="L405" s="15">
        <f>InputData[[#This Row],[BUYING PRIZE]]*InputData[[#This Row],[QUANTITY]]</f>
        <v>1104</v>
      </c>
      <c r="M405" s="15">
        <f>InputData[[#This Row],[SELLING PRICE]]*InputData[[#This Row],[QUANTITY]]*(1-InputData[[#This Row],[DISCOUNT %]])</f>
        <v>1391.04</v>
      </c>
      <c r="N405" s="11">
        <f>DAY(InputData[[#This Row],[DATE]])</f>
        <v>17</v>
      </c>
      <c r="O405" s="11" t="str">
        <f>TEXT(InputData[[#This Row],[DATE]],"MMMM")</f>
        <v>July</v>
      </c>
      <c r="P405" s="11">
        <f>YEAR(InputData[[#This Row],[DATE]])</f>
        <v>2022</v>
      </c>
    </row>
    <row r="406" spans="1:16" x14ac:dyDescent="0.35">
      <c r="A406" s="3">
        <v>44760</v>
      </c>
      <c r="B406" s="4" t="s">
        <v>26</v>
      </c>
      <c r="C406" s="5">
        <v>12</v>
      </c>
      <c r="D406" s="5" t="s">
        <v>108</v>
      </c>
      <c r="E406" s="5" t="s">
        <v>143</v>
      </c>
      <c r="F406" s="6">
        <v>0</v>
      </c>
      <c r="G406" t="str">
        <f>VLOOKUP(InputData[[#This Row],[PRODUCT ID]],'Master Data'!A:F,2,0)</f>
        <v>Product10</v>
      </c>
      <c r="H406" t="str">
        <f>VLOOKUP(InputData[[#This Row],[PRODUCT ID]],'Master Data'!A:F,3,0)</f>
        <v>Category02</v>
      </c>
      <c r="I406" t="str">
        <f>VLOOKUP(InputData[[#This Row],[PRODUCT ID]],'Master Data'!A:F,4,0)</f>
        <v>Ft</v>
      </c>
      <c r="J406" s="15">
        <f>VLOOKUP(InputData[[#This Row],[PRODUCT ID]],'Master Data'!A:F,5,0)</f>
        <v>148</v>
      </c>
      <c r="K406" s="15">
        <f>VLOOKUP(InputData[[#This Row],[PRODUCT ID]],'Master Data'!A:F,6,0)</f>
        <v>164.28</v>
      </c>
      <c r="L406" s="15">
        <f>InputData[[#This Row],[BUYING PRIZE]]*InputData[[#This Row],[QUANTITY]]</f>
        <v>1776</v>
      </c>
      <c r="M406" s="15">
        <f>InputData[[#This Row],[SELLING PRICE]]*InputData[[#This Row],[QUANTITY]]*(1-InputData[[#This Row],[DISCOUNT %]])</f>
        <v>1971.3600000000001</v>
      </c>
      <c r="N406" s="11">
        <f>DAY(InputData[[#This Row],[DATE]])</f>
        <v>18</v>
      </c>
      <c r="O406" s="11" t="str">
        <f>TEXT(InputData[[#This Row],[DATE]],"MMMM")</f>
        <v>July</v>
      </c>
      <c r="P406" s="11">
        <f>YEAR(InputData[[#This Row],[DATE]])</f>
        <v>2022</v>
      </c>
    </row>
    <row r="407" spans="1:16" x14ac:dyDescent="0.35">
      <c r="A407" s="3">
        <v>44762</v>
      </c>
      <c r="B407" s="4" t="s">
        <v>94</v>
      </c>
      <c r="C407" s="5">
        <v>8</v>
      </c>
      <c r="D407" s="5" t="s">
        <v>105</v>
      </c>
      <c r="E407" s="5" t="s">
        <v>143</v>
      </c>
      <c r="F407" s="6">
        <v>0</v>
      </c>
      <c r="G407" t="str">
        <f>VLOOKUP(InputData[[#This Row],[PRODUCT ID]],'Master Data'!A:F,2,0)</f>
        <v>Product42</v>
      </c>
      <c r="H407" t="str">
        <f>VLOOKUP(InputData[[#This Row],[PRODUCT ID]],'Master Data'!A:F,3,0)</f>
        <v>Category05</v>
      </c>
      <c r="I407" t="str">
        <f>VLOOKUP(InputData[[#This Row],[PRODUCT ID]],'Master Data'!A:F,4,0)</f>
        <v>Ft</v>
      </c>
      <c r="J407" s="15">
        <f>VLOOKUP(InputData[[#This Row],[PRODUCT ID]],'Master Data'!A:F,5,0)</f>
        <v>120</v>
      </c>
      <c r="K407" s="15">
        <f>VLOOKUP(InputData[[#This Row],[PRODUCT ID]],'Master Data'!A:F,6,0)</f>
        <v>162</v>
      </c>
      <c r="L407" s="15">
        <f>InputData[[#This Row],[BUYING PRIZE]]*InputData[[#This Row],[QUANTITY]]</f>
        <v>960</v>
      </c>
      <c r="M407" s="15">
        <f>InputData[[#This Row],[SELLING PRICE]]*InputData[[#This Row],[QUANTITY]]*(1-InputData[[#This Row],[DISCOUNT %]])</f>
        <v>1296</v>
      </c>
      <c r="N407" s="11">
        <f>DAY(InputData[[#This Row],[DATE]])</f>
        <v>20</v>
      </c>
      <c r="O407" s="11" t="str">
        <f>TEXT(InputData[[#This Row],[DATE]],"MMMM")</f>
        <v>July</v>
      </c>
      <c r="P407" s="11">
        <f>YEAR(InputData[[#This Row],[DATE]])</f>
        <v>2022</v>
      </c>
    </row>
    <row r="408" spans="1:16" x14ac:dyDescent="0.35">
      <c r="A408" s="3">
        <v>44764</v>
      </c>
      <c r="B408" s="4" t="s">
        <v>77</v>
      </c>
      <c r="C408" s="5">
        <v>6</v>
      </c>
      <c r="D408" s="5" t="s">
        <v>108</v>
      </c>
      <c r="E408" s="5" t="s">
        <v>107</v>
      </c>
      <c r="F408" s="6">
        <v>0</v>
      </c>
      <c r="G408" t="str">
        <f>VLOOKUP(InputData[[#This Row],[PRODUCT ID]],'Master Data'!A:F,2,0)</f>
        <v>Product34</v>
      </c>
      <c r="H408" t="str">
        <f>VLOOKUP(InputData[[#This Row],[PRODUCT ID]],'Master Data'!A:F,3,0)</f>
        <v>Category04</v>
      </c>
      <c r="I408" t="str">
        <f>VLOOKUP(InputData[[#This Row],[PRODUCT ID]],'Master Data'!A:F,4,0)</f>
        <v>Lt</v>
      </c>
      <c r="J408" s="15">
        <f>VLOOKUP(InputData[[#This Row],[PRODUCT ID]],'Master Data'!A:F,5,0)</f>
        <v>55</v>
      </c>
      <c r="K408" s="15">
        <f>VLOOKUP(InputData[[#This Row],[PRODUCT ID]],'Master Data'!A:F,6,0)</f>
        <v>58.3</v>
      </c>
      <c r="L408" s="15">
        <f>InputData[[#This Row],[BUYING PRIZE]]*InputData[[#This Row],[QUANTITY]]</f>
        <v>330</v>
      </c>
      <c r="M408" s="15">
        <f>InputData[[#This Row],[SELLING PRICE]]*InputData[[#This Row],[QUANTITY]]*(1-InputData[[#This Row],[DISCOUNT %]])</f>
        <v>349.79999999999995</v>
      </c>
      <c r="N408" s="11">
        <f>DAY(InputData[[#This Row],[DATE]])</f>
        <v>22</v>
      </c>
      <c r="O408" s="11" t="str">
        <f>TEXT(InputData[[#This Row],[DATE]],"MMMM")</f>
        <v>July</v>
      </c>
      <c r="P408" s="11">
        <f>YEAR(InputData[[#This Row],[DATE]])</f>
        <v>2022</v>
      </c>
    </row>
    <row r="409" spans="1:16" x14ac:dyDescent="0.35">
      <c r="A409" s="3">
        <v>44765</v>
      </c>
      <c r="B409" s="4" t="s">
        <v>43</v>
      </c>
      <c r="C409" s="5">
        <v>2</v>
      </c>
      <c r="D409" s="5" t="s">
        <v>106</v>
      </c>
      <c r="E409" s="5" t="s">
        <v>143</v>
      </c>
      <c r="F409" s="6">
        <v>0</v>
      </c>
      <c r="G409" t="str">
        <f>VLOOKUP(InputData[[#This Row],[PRODUCT ID]],'Master Data'!A:F,2,0)</f>
        <v>Product18</v>
      </c>
      <c r="H409" t="str">
        <f>VLOOKUP(InputData[[#This Row],[PRODUCT ID]],'Master Data'!A:F,3,0)</f>
        <v>Category02</v>
      </c>
      <c r="I409" t="str">
        <f>VLOOKUP(InputData[[#This Row],[PRODUCT ID]],'Master Data'!A:F,4,0)</f>
        <v>No.</v>
      </c>
      <c r="J409" s="15">
        <f>VLOOKUP(InputData[[#This Row],[PRODUCT ID]],'Master Data'!A:F,5,0)</f>
        <v>37</v>
      </c>
      <c r="K409" s="15">
        <f>VLOOKUP(InputData[[#This Row],[PRODUCT ID]],'Master Data'!A:F,6,0)</f>
        <v>49.21</v>
      </c>
      <c r="L409" s="15">
        <f>InputData[[#This Row],[BUYING PRIZE]]*InputData[[#This Row],[QUANTITY]]</f>
        <v>74</v>
      </c>
      <c r="M409" s="15">
        <f>InputData[[#This Row],[SELLING PRICE]]*InputData[[#This Row],[QUANTITY]]*(1-InputData[[#This Row],[DISCOUNT %]])</f>
        <v>98.42</v>
      </c>
      <c r="N409" s="11">
        <f>DAY(InputData[[#This Row],[DATE]])</f>
        <v>23</v>
      </c>
      <c r="O409" s="11" t="str">
        <f>TEXT(InputData[[#This Row],[DATE]],"MMMM")</f>
        <v>July</v>
      </c>
      <c r="P409" s="11">
        <f>YEAR(InputData[[#This Row],[DATE]])</f>
        <v>2022</v>
      </c>
    </row>
    <row r="410" spans="1:16" x14ac:dyDescent="0.35">
      <c r="A410" s="3">
        <v>44766</v>
      </c>
      <c r="B410" s="4" t="s">
        <v>18</v>
      </c>
      <c r="C410" s="5">
        <v>14</v>
      </c>
      <c r="D410" s="5" t="s">
        <v>108</v>
      </c>
      <c r="E410" s="5" t="s">
        <v>107</v>
      </c>
      <c r="F410" s="6">
        <v>0</v>
      </c>
      <c r="G410" t="str">
        <f>VLOOKUP(InputData[[#This Row],[PRODUCT ID]],'Master Data'!A:F,2,0)</f>
        <v>Product06</v>
      </c>
      <c r="H410" t="str">
        <f>VLOOKUP(InputData[[#This Row],[PRODUCT ID]],'Master Data'!A:F,3,0)</f>
        <v>Category01</v>
      </c>
      <c r="I410" t="str">
        <f>VLOOKUP(InputData[[#This Row],[PRODUCT ID]],'Master Data'!A:F,4,0)</f>
        <v>Kg</v>
      </c>
      <c r="J410" s="15">
        <f>VLOOKUP(InputData[[#This Row],[PRODUCT ID]],'Master Data'!A:F,5,0)</f>
        <v>75</v>
      </c>
      <c r="K410" s="15">
        <f>VLOOKUP(InputData[[#This Row],[PRODUCT ID]],'Master Data'!A:F,6,0)</f>
        <v>85.5</v>
      </c>
      <c r="L410" s="15">
        <f>InputData[[#This Row],[BUYING PRIZE]]*InputData[[#This Row],[QUANTITY]]</f>
        <v>1050</v>
      </c>
      <c r="M410" s="15">
        <f>InputData[[#This Row],[SELLING PRICE]]*InputData[[#This Row],[QUANTITY]]*(1-InputData[[#This Row],[DISCOUNT %]])</f>
        <v>1197</v>
      </c>
      <c r="N410" s="11">
        <f>DAY(InputData[[#This Row],[DATE]])</f>
        <v>24</v>
      </c>
      <c r="O410" s="11" t="str">
        <f>TEXT(InputData[[#This Row],[DATE]],"MMMM")</f>
        <v>July</v>
      </c>
      <c r="P410" s="11">
        <f>YEAR(InputData[[#This Row],[DATE]])</f>
        <v>2022</v>
      </c>
    </row>
    <row r="411" spans="1:16" x14ac:dyDescent="0.35">
      <c r="A411" s="3">
        <v>44766</v>
      </c>
      <c r="B411" s="4" t="s">
        <v>63</v>
      </c>
      <c r="C411" s="5">
        <v>1</v>
      </c>
      <c r="D411" s="5" t="s">
        <v>106</v>
      </c>
      <c r="E411" s="5" t="s">
        <v>143</v>
      </c>
      <c r="F411" s="6">
        <v>0</v>
      </c>
      <c r="G411" t="str">
        <f>VLOOKUP(InputData[[#This Row],[PRODUCT ID]],'Master Data'!A:F,2,0)</f>
        <v>Product27</v>
      </c>
      <c r="H411" t="str">
        <f>VLOOKUP(InputData[[#This Row],[PRODUCT ID]],'Master Data'!A:F,3,0)</f>
        <v>Category04</v>
      </c>
      <c r="I411" t="str">
        <f>VLOOKUP(InputData[[#This Row],[PRODUCT ID]],'Master Data'!A:F,4,0)</f>
        <v>Lt</v>
      </c>
      <c r="J411" s="15">
        <f>VLOOKUP(InputData[[#This Row],[PRODUCT ID]],'Master Data'!A:F,5,0)</f>
        <v>48</v>
      </c>
      <c r="K411" s="15">
        <f>VLOOKUP(InputData[[#This Row],[PRODUCT ID]],'Master Data'!A:F,6,0)</f>
        <v>57.120000000000005</v>
      </c>
      <c r="L411" s="15">
        <f>InputData[[#This Row],[BUYING PRIZE]]*InputData[[#This Row],[QUANTITY]]</f>
        <v>48</v>
      </c>
      <c r="M411" s="15">
        <f>InputData[[#This Row],[SELLING PRICE]]*InputData[[#This Row],[QUANTITY]]*(1-InputData[[#This Row],[DISCOUNT %]])</f>
        <v>57.120000000000005</v>
      </c>
      <c r="N411" s="11">
        <f>DAY(InputData[[#This Row],[DATE]])</f>
        <v>24</v>
      </c>
      <c r="O411" s="11" t="str">
        <f>TEXT(InputData[[#This Row],[DATE]],"MMMM")</f>
        <v>July</v>
      </c>
      <c r="P411" s="11">
        <f>YEAR(InputData[[#This Row],[DATE]])</f>
        <v>2022</v>
      </c>
    </row>
    <row r="412" spans="1:16" x14ac:dyDescent="0.35">
      <c r="A412" s="3">
        <v>44767</v>
      </c>
      <c r="B412" s="4" t="s">
        <v>98</v>
      </c>
      <c r="C412" s="5">
        <v>2</v>
      </c>
      <c r="D412" s="5" t="s">
        <v>108</v>
      </c>
      <c r="E412" s="5" t="s">
        <v>107</v>
      </c>
      <c r="F412" s="6">
        <v>0</v>
      </c>
      <c r="G412" t="str">
        <f>VLOOKUP(InputData[[#This Row],[PRODUCT ID]],'Master Data'!A:F,2,0)</f>
        <v>Product44</v>
      </c>
      <c r="H412" t="str">
        <f>VLOOKUP(InputData[[#This Row],[PRODUCT ID]],'Master Data'!A:F,3,0)</f>
        <v>Category05</v>
      </c>
      <c r="I412" t="str">
        <f>VLOOKUP(InputData[[#This Row],[PRODUCT ID]],'Master Data'!A:F,4,0)</f>
        <v>Kg</v>
      </c>
      <c r="J412" s="15">
        <f>VLOOKUP(InputData[[#This Row],[PRODUCT ID]],'Master Data'!A:F,5,0)</f>
        <v>76</v>
      </c>
      <c r="K412" s="15">
        <f>VLOOKUP(InputData[[#This Row],[PRODUCT ID]],'Master Data'!A:F,6,0)</f>
        <v>82.08</v>
      </c>
      <c r="L412" s="15">
        <f>InputData[[#This Row],[BUYING PRIZE]]*InputData[[#This Row],[QUANTITY]]</f>
        <v>152</v>
      </c>
      <c r="M412" s="15">
        <f>InputData[[#This Row],[SELLING PRICE]]*InputData[[#This Row],[QUANTITY]]*(1-InputData[[#This Row],[DISCOUNT %]])</f>
        <v>164.16</v>
      </c>
      <c r="N412" s="11">
        <f>DAY(InputData[[#This Row],[DATE]])</f>
        <v>25</v>
      </c>
      <c r="O412" s="11" t="str">
        <f>TEXT(InputData[[#This Row],[DATE]],"MMMM")</f>
        <v>July</v>
      </c>
      <c r="P412" s="11">
        <f>YEAR(InputData[[#This Row],[DATE]])</f>
        <v>2022</v>
      </c>
    </row>
    <row r="413" spans="1:16" x14ac:dyDescent="0.35">
      <c r="A413" s="3">
        <v>44767</v>
      </c>
      <c r="B413" s="4" t="s">
        <v>41</v>
      </c>
      <c r="C413" s="5">
        <v>12</v>
      </c>
      <c r="D413" s="5" t="s">
        <v>108</v>
      </c>
      <c r="E413" s="5" t="s">
        <v>107</v>
      </c>
      <c r="F413" s="6">
        <v>0</v>
      </c>
      <c r="G413" t="str">
        <f>VLOOKUP(InputData[[#This Row],[PRODUCT ID]],'Master Data'!A:F,2,0)</f>
        <v>Product17</v>
      </c>
      <c r="H413" t="str">
        <f>VLOOKUP(InputData[[#This Row],[PRODUCT ID]],'Master Data'!A:F,3,0)</f>
        <v>Category02</v>
      </c>
      <c r="I413" t="str">
        <f>VLOOKUP(InputData[[#This Row],[PRODUCT ID]],'Master Data'!A:F,4,0)</f>
        <v>Ft</v>
      </c>
      <c r="J413" s="15">
        <f>VLOOKUP(InputData[[#This Row],[PRODUCT ID]],'Master Data'!A:F,5,0)</f>
        <v>134</v>
      </c>
      <c r="K413" s="15">
        <f>VLOOKUP(InputData[[#This Row],[PRODUCT ID]],'Master Data'!A:F,6,0)</f>
        <v>156.78</v>
      </c>
      <c r="L413" s="15">
        <f>InputData[[#This Row],[BUYING PRIZE]]*InputData[[#This Row],[QUANTITY]]</f>
        <v>1608</v>
      </c>
      <c r="M413" s="15">
        <f>InputData[[#This Row],[SELLING PRICE]]*InputData[[#This Row],[QUANTITY]]*(1-InputData[[#This Row],[DISCOUNT %]])</f>
        <v>1881.3600000000001</v>
      </c>
      <c r="N413" s="11">
        <f>DAY(InputData[[#This Row],[DATE]])</f>
        <v>25</v>
      </c>
      <c r="O413" s="11" t="str">
        <f>TEXT(InputData[[#This Row],[DATE]],"MMMM")</f>
        <v>July</v>
      </c>
      <c r="P413" s="11">
        <f>YEAR(InputData[[#This Row],[DATE]])</f>
        <v>2022</v>
      </c>
    </row>
    <row r="414" spans="1:16" x14ac:dyDescent="0.35">
      <c r="A414" s="3">
        <v>44767</v>
      </c>
      <c r="B414" s="4" t="s">
        <v>12</v>
      </c>
      <c r="C414" s="5">
        <v>13</v>
      </c>
      <c r="D414" s="5" t="s">
        <v>106</v>
      </c>
      <c r="E414" s="5" t="s">
        <v>107</v>
      </c>
      <c r="F414" s="6">
        <v>0</v>
      </c>
      <c r="G414" t="str">
        <f>VLOOKUP(InputData[[#This Row],[PRODUCT ID]],'Master Data'!A:F,2,0)</f>
        <v>Product03</v>
      </c>
      <c r="H414" t="str">
        <f>VLOOKUP(InputData[[#This Row],[PRODUCT ID]],'Master Data'!A:F,3,0)</f>
        <v>Category01</v>
      </c>
      <c r="I414" t="str">
        <f>VLOOKUP(InputData[[#This Row],[PRODUCT ID]],'Master Data'!A:F,4,0)</f>
        <v>Kg</v>
      </c>
      <c r="J414" s="15">
        <f>VLOOKUP(InputData[[#This Row],[PRODUCT ID]],'Master Data'!A:F,5,0)</f>
        <v>71</v>
      </c>
      <c r="K414" s="15">
        <f>VLOOKUP(InputData[[#This Row],[PRODUCT ID]],'Master Data'!A:F,6,0)</f>
        <v>80.94</v>
      </c>
      <c r="L414" s="15">
        <f>InputData[[#This Row],[BUYING PRIZE]]*InputData[[#This Row],[QUANTITY]]</f>
        <v>923</v>
      </c>
      <c r="M414" s="15">
        <f>InputData[[#This Row],[SELLING PRICE]]*InputData[[#This Row],[QUANTITY]]*(1-InputData[[#This Row],[DISCOUNT %]])</f>
        <v>1052.22</v>
      </c>
      <c r="N414" s="11">
        <f>DAY(InputData[[#This Row],[DATE]])</f>
        <v>25</v>
      </c>
      <c r="O414" s="11" t="str">
        <f>TEXT(InputData[[#This Row],[DATE]],"MMMM")</f>
        <v>July</v>
      </c>
      <c r="P414" s="11">
        <f>YEAR(InputData[[#This Row],[DATE]])</f>
        <v>2022</v>
      </c>
    </row>
    <row r="415" spans="1:16" x14ac:dyDescent="0.35">
      <c r="A415" s="3">
        <v>44768</v>
      </c>
      <c r="B415" s="4" t="s">
        <v>12</v>
      </c>
      <c r="C415" s="5">
        <v>10</v>
      </c>
      <c r="D415" s="5" t="s">
        <v>106</v>
      </c>
      <c r="E415" s="5" t="s">
        <v>143</v>
      </c>
      <c r="F415" s="6">
        <v>0</v>
      </c>
      <c r="G415" t="str">
        <f>VLOOKUP(InputData[[#This Row],[PRODUCT ID]],'Master Data'!A:F,2,0)</f>
        <v>Product03</v>
      </c>
      <c r="H415" t="str">
        <f>VLOOKUP(InputData[[#This Row],[PRODUCT ID]],'Master Data'!A:F,3,0)</f>
        <v>Category01</v>
      </c>
      <c r="I415" t="str">
        <f>VLOOKUP(InputData[[#This Row],[PRODUCT ID]],'Master Data'!A:F,4,0)</f>
        <v>Kg</v>
      </c>
      <c r="J415" s="15">
        <f>VLOOKUP(InputData[[#This Row],[PRODUCT ID]],'Master Data'!A:F,5,0)</f>
        <v>71</v>
      </c>
      <c r="K415" s="15">
        <f>VLOOKUP(InputData[[#This Row],[PRODUCT ID]],'Master Data'!A:F,6,0)</f>
        <v>80.94</v>
      </c>
      <c r="L415" s="15">
        <f>InputData[[#This Row],[BUYING PRIZE]]*InputData[[#This Row],[QUANTITY]]</f>
        <v>710</v>
      </c>
      <c r="M415" s="15">
        <f>InputData[[#This Row],[SELLING PRICE]]*InputData[[#This Row],[QUANTITY]]*(1-InputData[[#This Row],[DISCOUNT %]])</f>
        <v>809.4</v>
      </c>
      <c r="N415" s="11">
        <f>DAY(InputData[[#This Row],[DATE]])</f>
        <v>26</v>
      </c>
      <c r="O415" s="11" t="str">
        <f>TEXT(InputData[[#This Row],[DATE]],"MMMM")</f>
        <v>July</v>
      </c>
      <c r="P415" s="11">
        <f>YEAR(InputData[[#This Row],[DATE]])</f>
        <v>2022</v>
      </c>
    </row>
    <row r="416" spans="1:16" x14ac:dyDescent="0.35">
      <c r="A416" s="3">
        <v>44768</v>
      </c>
      <c r="B416" s="4" t="s">
        <v>60</v>
      </c>
      <c r="C416" s="5">
        <v>1</v>
      </c>
      <c r="D416" s="5" t="s">
        <v>106</v>
      </c>
      <c r="E416" s="5" t="s">
        <v>107</v>
      </c>
      <c r="F416" s="6">
        <v>0</v>
      </c>
      <c r="G416" t="str">
        <f>VLOOKUP(InputData[[#This Row],[PRODUCT ID]],'Master Data'!A:F,2,0)</f>
        <v>Product26</v>
      </c>
      <c r="H416" t="str">
        <f>VLOOKUP(InputData[[#This Row],[PRODUCT ID]],'Master Data'!A:F,3,0)</f>
        <v>Category04</v>
      </c>
      <c r="I416" t="str">
        <f>VLOOKUP(InputData[[#This Row],[PRODUCT ID]],'Master Data'!A:F,4,0)</f>
        <v>No.</v>
      </c>
      <c r="J416" s="15">
        <f>VLOOKUP(InputData[[#This Row],[PRODUCT ID]],'Master Data'!A:F,5,0)</f>
        <v>18</v>
      </c>
      <c r="K416" s="15">
        <f>VLOOKUP(InputData[[#This Row],[PRODUCT ID]],'Master Data'!A:F,6,0)</f>
        <v>24.66</v>
      </c>
      <c r="L416" s="15">
        <f>InputData[[#This Row],[BUYING PRIZE]]*InputData[[#This Row],[QUANTITY]]</f>
        <v>18</v>
      </c>
      <c r="M416" s="15">
        <f>InputData[[#This Row],[SELLING PRICE]]*InputData[[#This Row],[QUANTITY]]*(1-InputData[[#This Row],[DISCOUNT %]])</f>
        <v>24.66</v>
      </c>
      <c r="N416" s="11">
        <f>DAY(InputData[[#This Row],[DATE]])</f>
        <v>26</v>
      </c>
      <c r="O416" s="11" t="str">
        <f>TEXT(InputData[[#This Row],[DATE]],"MMMM")</f>
        <v>July</v>
      </c>
      <c r="P416" s="11">
        <f>YEAR(InputData[[#This Row],[DATE]])</f>
        <v>2022</v>
      </c>
    </row>
    <row r="417" spans="1:16" x14ac:dyDescent="0.35">
      <c r="A417" s="3">
        <v>44776</v>
      </c>
      <c r="B417" s="4" t="s">
        <v>31</v>
      </c>
      <c r="C417" s="5">
        <v>5</v>
      </c>
      <c r="D417" s="5" t="s">
        <v>108</v>
      </c>
      <c r="E417" s="5" t="s">
        <v>107</v>
      </c>
      <c r="F417" s="6">
        <v>0</v>
      </c>
      <c r="G417" t="str">
        <f>VLOOKUP(InputData[[#This Row],[PRODUCT ID]],'Master Data'!A:F,2,0)</f>
        <v>Product12</v>
      </c>
      <c r="H417" t="str">
        <f>VLOOKUP(InputData[[#This Row],[PRODUCT ID]],'Master Data'!A:F,3,0)</f>
        <v>Category02</v>
      </c>
      <c r="I417" t="str">
        <f>VLOOKUP(InputData[[#This Row],[PRODUCT ID]],'Master Data'!A:F,4,0)</f>
        <v>Kg</v>
      </c>
      <c r="J417" s="15">
        <f>VLOOKUP(InputData[[#This Row],[PRODUCT ID]],'Master Data'!A:F,5,0)</f>
        <v>73</v>
      </c>
      <c r="K417" s="15">
        <f>VLOOKUP(InputData[[#This Row],[PRODUCT ID]],'Master Data'!A:F,6,0)</f>
        <v>94.17</v>
      </c>
      <c r="L417" s="15">
        <f>InputData[[#This Row],[BUYING PRIZE]]*InputData[[#This Row],[QUANTITY]]</f>
        <v>365</v>
      </c>
      <c r="M417" s="15">
        <f>InputData[[#This Row],[SELLING PRICE]]*InputData[[#This Row],[QUANTITY]]*(1-InputData[[#This Row],[DISCOUNT %]])</f>
        <v>470.85</v>
      </c>
      <c r="N417" s="11">
        <f>DAY(InputData[[#This Row],[DATE]])</f>
        <v>3</v>
      </c>
      <c r="O417" s="11" t="str">
        <f>TEXT(InputData[[#This Row],[DATE]],"MMMM")</f>
        <v>August</v>
      </c>
      <c r="P417" s="11">
        <f>YEAR(InputData[[#This Row],[DATE]])</f>
        <v>2022</v>
      </c>
    </row>
    <row r="418" spans="1:16" x14ac:dyDescent="0.35">
      <c r="A418" s="3">
        <v>44779</v>
      </c>
      <c r="B418" s="4" t="s">
        <v>39</v>
      </c>
      <c r="C418" s="5">
        <v>9</v>
      </c>
      <c r="D418" s="5" t="s">
        <v>106</v>
      </c>
      <c r="E418" s="5" t="s">
        <v>143</v>
      </c>
      <c r="F418" s="6">
        <v>0</v>
      </c>
      <c r="G418" t="str">
        <f>VLOOKUP(InputData[[#This Row],[PRODUCT ID]],'Master Data'!A:F,2,0)</f>
        <v>Product16</v>
      </c>
      <c r="H418" t="str">
        <f>VLOOKUP(InputData[[#This Row],[PRODUCT ID]],'Master Data'!A:F,3,0)</f>
        <v>Category02</v>
      </c>
      <c r="I418" t="str">
        <f>VLOOKUP(InputData[[#This Row],[PRODUCT ID]],'Master Data'!A:F,4,0)</f>
        <v>No.</v>
      </c>
      <c r="J418" s="15">
        <f>VLOOKUP(InputData[[#This Row],[PRODUCT ID]],'Master Data'!A:F,5,0)</f>
        <v>13</v>
      </c>
      <c r="K418" s="15">
        <f>VLOOKUP(InputData[[#This Row],[PRODUCT ID]],'Master Data'!A:F,6,0)</f>
        <v>16.64</v>
      </c>
      <c r="L418" s="15">
        <f>InputData[[#This Row],[BUYING PRIZE]]*InputData[[#This Row],[QUANTITY]]</f>
        <v>117</v>
      </c>
      <c r="M418" s="15">
        <f>InputData[[#This Row],[SELLING PRICE]]*InputData[[#This Row],[QUANTITY]]*(1-InputData[[#This Row],[DISCOUNT %]])</f>
        <v>149.76</v>
      </c>
      <c r="N418" s="11">
        <f>DAY(InputData[[#This Row],[DATE]])</f>
        <v>6</v>
      </c>
      <c r="O418" s="11" t="str">
        <f>TEXT(InputData[[#This Row],[DATE]],"MMMM")</f>
        <v>August</v>
      </c>
      <c r="P418" s="11">
        <f>YEAR(InputData[[#This Row],[DATE]])</f>
        <v>2022</v>
      </c>
    </row>
    <row r="419" spans="1:16" x14ac:dyDescent="0.35">
      <c r="A419" s="3">
        <v>44781</v>
      </c>
      <c r="B419" s="4" t="s">
        <v>39</v>
      </c>
      <c r="C419" s="5">
        <v>2</v>
      </c>
      <c r="D419" s="5" t="s">
        <v>108</v>
      </c>
      <c r="E419" s="5" t="s">
        <v>143</v>
      </c>
      <c r="F419" s="6">
        <v>0</v>
      </c>
      <c r="G419" t="str">
        <f>VLOOKUP(InputData[[#This Row],[PRODUCT ID]],'Master Data'!A:F,2,0)</f>
        <v>Product16</v>
      </c>
      <c r="H419" t="str">
        <f>VLOOKUP(InputData[[#This Row],[PRODUCT ID]],'Master Data'!A:F,3,0)</f>
        <v>Category02</v>
      </c>
      <c r="I419" t="str">
        <f>VLOOKUP(InputData[[#This Row],[PRODUCT ID]],'Master Data'!A:F,4,0)</f>
        <v>No.</v>
      </c>
      <c r="J419" s="15">
        <f>VLOOKUP(InputData[[#This Row],[PRODUCT ID]],'Master Data'!A:F,5,0)</f>
        <v>13</v>
      </c>
      <c r="K419" s="15">
        <f>VLOOKUP(InputData[[#This Row],[PRODUCT ID]],'Master Data'!A:F,6,0)</f>
        <v>16.64</v>
      </c>
      <c r="L419" s="15">
        <f>InputData[[#This Row],[BUYING PRIZE]]*InputData[[#This Row],[QUANTITY]]</f>
        <v>26</v>
      </c>
      <c r="M419" s="15">
        <f>InputData[[#This Row],[SELLING PRICE]]*InputData[[#This Row],[QUANTITY]]*(1-InputData[[#This Row],[DISCOUNT %]])</f>
        <v>33.28</v>
      </c>
      <c r="N419" s="11">
        <f>DAY(InputData[[#This Row],[DATE]])</f>
        <v>8</v>
      </c>
      <c r="O419" s="11" t="str">
        <f>TEXT(InputData[[#This Row],[DATE]],"MMMM")</f>
        <v>August</v>
      </c>
      <c r="P419" s="11">
        <f>YEAR(InputData[[#This Row],[DATE]])</f>
        <v>2022</v>
      </c>
    </row>
    <row r="420" spans="1:16" x14ac:dyDescent="0.35">
      <c r="A420" s="3">
        <v>44781</v>
      </c>
      <c r="B420" s="4" t="s">
        <v>73</v>
      </c>
      <c r="C420" s="5">
        <v>12</v>
      </c>
      <c r="D420" s="5" t="s">
        <v>108</v>
      </c>
      <c r="E420" s="5" t="s">
        <v>107</v>
      </c>
      <c r="F420" s="6">
        <v>0</v>
      </c>
      <c r="G420" t="str">
        <f>VLOOKUP(InputData[[#This Row],[PRODUCT ID]],'Master Data'!A:F,2,0)</f>
        <v>Product32</v>
      </c>
      <c r="H420" t="str">
        <f>VLOOKUP(InputData[[#This Row],[PRODUCT ID]],'Master Data'!A:F,3,0)</f>
        <v>Category04</v>
      </c>
      <c r="I420" t="str">
        <f>VLOOKUP(InputData[[#This Row],[PRODUCT ID]],'Master Data'!A:F,4,0)</f>
        <v>Kg</v>
      </c>
      <c r="J420" s="15">
        <f>VLOOKUP(InputData[[#This Row],[PRODUCT ID]],'Master Data'!A:F,5,0)</f>
        <v>89</v>
      </c>
      <c r="K420" s="15">
        <f>VLOOKUP(InputData[[#This Row],[PRODUCT ID]],'Master Data'!A:F,6,0)</f>
        <v>117.48</v>
      </c>
      <c r="L420" s="15">
        <f>InputData[[#This Row],[BUYING PRIZE]]*InputData[[#This Row],[QUANTITY]]</f>
        <v>1068</v>
      </c>
      <c r="M420" s="15">
        <f>InputData[[#This Row],[SELLING PRICE]]*InputData[[#This Row],[QUANTITY]]*(1-InputData[[#This Row],[DISCOUNT %]])</f>
        <v>1409.76</v>
      </c>
      <c r="N420" s="11">
        <f>DAY(InputData[[#This Row],[DATE]])</f>
        <v>8</v>
      </c>
      <c r="O420" s="11" t="str">
        <f>TEXT(InputData[[#This Row],[DATE]],"MMMM")</f>
        <v>August</v>
      </c>
      <c r="P420" s="11">
        <f>YEAR(InputData[[#This Row],[DATE]])</f>
        <v>2022</v>
      </c>
    </row>
    <row r="421" spans="1:16" x14ac:dyDescent="0.35">
      <c r="A421" s="3">
        <v>44781</v>
      </c>
      <c r="B421" s="4" t="s">
        <v>50</v>
      </c>
      <c r="C421" s="5">
        <v>11</v>
      </c>
      <c r="D421" s="5" t="s">
        <v>108</v>
      </c>
      <c r="E421" s="5" t="s">
        <v>107</v>
      </c>
      <c r="F421" s="6">
        <v>0</v>
      </c>
      <c r="G421" t="str">
        <f>VLOOKUP(InputData[[#This Row],[PRODUCT ID]],'Master Data'!A:F,2,0)</f>
        <v>Product21</v>
      </c>
      <c r="H421" t="str">
        <f>VLOOKUP(InputData[[#This Row],[PRODUCT ID]],'Master Data'!A:F,3,0)</f>
        <v>Category03</v>
      </c>
      <c r="I421" t="str">
        <f>VLOOKUP(InputData[[#This Row],[PRODUCT ID]],'Master Data'!A:F,4,0)</f>
        <v>Ft</v>
      </c>
      <c r="J421" s="15">
        <f>VLOOKUP(InputData[[#This Row],[PRODUCT ID]],'Master Data'!A:F,5,0)</f>
        <v>126</v>
      </c>
      <c r="K421" s="15">
        <f>VLOOKUP(InputData[[#This Row],[PRODUCT ID]],'Master Data'!A:F,6,0)</f>
        <v>162.54</v>
      </c>
      <c r="L421" s="15">
        <f>InputData[[#This Row],[BUYING PRIZE]]*InputData[[#This Row],[QUANTITY]]</f>
        <v>1386</v>
      </c>
      <c r="M421" s="15">
        <f>InputData[[#This Row],[SELLING PRICE]]*InputData[[#This Row],[QUANTITY]]*(1-InputData[[#This Row],[DISCOUNT %]])</f>
        <v>1787.9399999999998</v>
      </c>
      <c r="N421" s="11">
        <f>DAY(InputData[[#This Row],[DATE]])</f>
        <v>8</v>
      </c>
      <c r="O421" s="11" t="str">
        <f>TEXT(InputData[[#This Row],[DATE]],"MMMM")</f>
        <v>August</v>
      </c>
      <c r="P421" s="11">
        <f>YEAR(InputData[[#This Row],[DATE]])</f>
        <v>2022</v>
      </c>
    </row>
    <row r="422" spans="1:16" x14ac:dyDescent="0.35">
      <c r="A422" s="3">
        <v>44787</v>
      </c>
      <c r="B422" s="4" t="s">
        <v>69</v>
      </c>
      <c r="C422" s="5">
        <v>14</v>
      </c>
      <c r="D422" s="5" t="s">
        <v>108</v>
      </c>
      <c r="E422" s="5" t="s">
        <v>107</v>
      </c>
      <c r="F422" s="6">
        <v>0</v>
      </c>
      <c r="G422" t="str">
        <f>VLOOKUP(InputData[[#This Row],[PRODUCT ID]],'Master Data'!A:F,2,0)</f>
        <v>Product30</v>
      </c>
      <c r="H422" t="str">
        <f>VLOOKUP(InputData[[#This Row],[PRODUCT ID]],'Master Data'!A:F,3,0)</f>
        <v>Category04</v>
      </c>
      <c r="I422" t="str">
        <f>VLOOKUP(InputData[[#This Row],[PRODUCT ID]],'Master Data'!A:F,4,0)</f>
        <v>Ft</v>
      </c>
      <c r="J422" s="15">
        <f>VLOOKUP(InputData[[#This Row],[PRODUCT ID]],'Master Data'!A:F,5,0)</f>
        <v>148</v>
      </c>
      <c r="K422" s="15">
        <f>VLOOKUP(InputData[[#This Row],[PRODUCT ID]],'Master Data'!A:F,6,0)</f>
        <v>201.28</v>
      </c>
      <c r="L422" s="15">
        <f>InputData[[#This Row],[BUYING PRIZE]]*InputData[[#This Row],[QUANTITY]]</f>
        <v>2072</v>
      </c>
      <c r="M422" s="15">
        <f>InputData[[#This Row],[SELLING PRICE]]*InputData[[#This Row],[QUANTITY]]*(1-InputData[[#This Row],[DISCOUNT %]])</f>
        <v>2817.92</v>
      </c>
      <c r="N422" s="11">
        <f>DAY(InputData[[#This Row],[DATE]])</f>
        <v>14</v>
      </c>
      <c r="O422" s="11" t="str">
        <f>TEXT(InputData[[#This Row],[DATE]],"MMMM")</f>
        <v>August</v>
      </c>
      <c r="P422" s="11">
        <f>YEAR(InputData[[#This Row],[DATE]])</f>
        <v>2022</v>
      </c>
    </row>
    <row r="423" spans="1:16" x14ac:dyDescent="0.35">
      <c r="A423" s="3">
        <v>44788</v>
      </c>
      <c r="B423" s="4" t="s">
        <v>29</v>
      </c>
      <c r="C423" s="5">
        <v>10</v>
      </c>
      <c r="D423" s="5" t="s">
        <v>105</v>
      </c>
      <c r="E423" s="5" t="s">
        <v>107</v>
      </c>
      <c r="F423" s="6">
        <v>0</v>
      </c>
      <c r="G423" t="str">
        <f>VLOOKUP(InputData[[#This Row],[PRODUCT ID]],'Master Data'!A:F,2,0)</f>
        <v>Product11</v>
      </c>
      <c r="H423" t="str">
        <f>VLOOKUP(InputData[[#This Row],[PRODUCT ID]],'Master Data'!A:F,3,0)</f>
        <v>Category02</v>
      </c>
      <c r="I423" t="str">
        <f>VLOOKUP(InputData[[#This Row],[PRODUCT ID]],'Master Data'!A:F,4,0)</f>
        <v>Lt</v>
      </c>
      <c r="J423" s="15">
        <f>VLOOKUP(InputData[[#This Row],[PRODUCT ID]],'Master Data'!A:F,5,0)</f>
        <v>44</v>
      </c>
      <c r="K423" s="15">
        <f>VLOOKUP(InputData[[#This Row],[PRODUCT ID]],'Master Data'!A:F,6,0)</f>
        <v>48.4</v>
      </c>
      <c r="L423" s="15">
        <f>InputData[[#This Row],[BUYING PRIZE]]*InputData[[#This Row],[QUANTITY]]</f>
        <v>440</v>
      </c>
      <c r="M423" s="15">
        <f>InputData[[#This Row],[SELLING PRICE]]*InputData[[#This Row],[QUANTITY]]*(1-InputData[[#This Row],[DISCOUNT %]])</f>
        <v>484</v>
      </c>
      <c r="N423" s="11">
        <f>DAY(InputData[[#This Row],[DATE]])</f>
        <v>15</v>
      </c>
      <c r="O423" s="11" t="str">
        <f>TEXT(InputData[[#This Row],[DATE]],"MMMM")</f>
        <v>August</v>
      </c>
      <c r="P423" s="11">
        <f>YEAR(InputData[[#This Row],[DATE]])</f>
        <v>2022</v>
      </c>
    </row>
    <row r="424" spans="1:16" x14ac:dyDescent="0.35">
      <c r="A424" s="3">
        <v>44788</v>
      </c>
      <c r="B424" s="4" t="s">
        <v>37</v>
      </c>
      <c r="C424" s="5">
        <v>7</v>
      </c>
      <c r="D424" s="5" t="s">
        <v>108</v>
      </c>
      <c r="E424" s="5" t="s">
        <v>143</v>
      </c>
      <c r="F424" s="6">
        <v>0</v>
      </c>
      <c r="G424" t="str">
        <f>VLOOKUP(InputData[[#This Row],[PRODUCT ID]],'Master Data'!A:F,2,0)</f>
        <v>Product15</v>
      </c>
      <c r="H424" t="str">
        <f>VLOOKUP(InputData[[#This Row],[PRODUCT ID]],'Master Data'!A:F,3,0)</f>
        <v>Category02</v>
      </c>
      <c r="I424" t="str">
        <f>VLOOKUP(InputData[[#This Row],[PRODUCT ID]],'Master Data'!A:F,4,0)</f>
        <v>No.</v>
      </c>
      <c r="J424" s="15">
        <f>VLOOKUP(InputData[[#This Row],[PRODUCT ID]],'Master Data'!A:F,5,0)</f>
        <v>12</v>
      </c>
      <c r="K424" s="15">
        <f>VLOOKUP(InputData[[#This Row],[PRODUCT ID]],'Master Data'!A:F,6,0)</f>
        <v>15.719999999999999</v>
      </c>
      <c r="L424" s="15">
        <f>InputData[[#This Row],[BUYING PRIZE]]*InputData[[#This Row],[QUANTITY]]</f>
        <v>84</v>
      </c>
      <c r="M424" s="15">
        <f>InputData[[#This Row],[SELLING PRICE]]*InputData[[#This Row],[QUANTITY]]*(1-InputData[[#This Row],[DISCOUNT %]])</f>
        <v>110.03999999999999</v>
      </c>
      <c r="N424" s="11">
        <f>DAY(InputData[[#This Row],[DATE]])</f>
        <v>15</v>
      </c>
      <c r="O424" s="11" t="str">
        <f>TEXT(InputData[[#This Row],[DATE]],"MMMM")</f>
        <v>August</v>
      </c>
      <c r="P424" s="11">
        <f>YEAR(InputData[[#This Row],[DATE]])</f>
        <v>2022</v>
      </c>
    </row>
    <row r="425" spans="1:16" x14ac:dyDescent="0.35">
      <c r="A425" s="3">
        <v>44791</v>
      </c>
      <c r="B425" s="4" t="s">
        <v>67</v>
      </c>
      <c r="C425" s="5">
        <v>8</v>
      </c>
      <c r="D425" s="5" t="s">
        <v>106</v>
      </c>
      <c r="E425" s="5" t="s">
        <v>143</v>
      </c>
      <c r="F425" s="6">
        <v>0</v>
      </c>
      <c r="G425" t="str">
        <f>VLOOKUP(InputData[[#This Row],[PRODUCT ID]],'Master Data'!A:F,2,0)</f>
        <v>Product29</v>
      </c>
      <c r="H425" t="str">
        <f>VLOOKUP(InputData[[#This Row],[PRODUCT ID]],'Master Data'!A:F,3,0)</f>
        <v>Category04</v>
      </c>
      <c r="I425" t="str">
        <f>VLOOKUP(InputData[[#This Row],[PRODUCT ID]],'Master Data'!A:F,4,0)</f>
        <v>Lt</v>
      </c>
      <c r="J425" s="15">
        <f>VLOOKUP(InputData[[#This Row],[PRODUCT ID]],'Master Data'!A:F,5,0)</f>
        <v>47</v>
      </c>
      <c r="K425" s="15">
        <f>VLOOKUP(InputData[[#This Row],[PRODUCT ID]],'Master Data'!A:F,6,0)</f>
        <v>53.11</v>
      </c>
      <c r="L425" s="15">
        <f>InputData[[#This Row],[BUYING PRIZE]]*InputData[[#This Row],[QUANTITY]]</f>
        <v>376</v>
      </c>
      <c r="M425" s="15">
        <f>InputData[[#This Row],[SELLING PRICE]]*InputData[[#This Row],[QUANTITY]]*(1-InputData[[#This Row],[DISCOUNT %]])</f>
        <v>424.88</v>
      </c>
      <c r="N425" s="11">
        <f>DAY(InputData[[#This Row],[DATE]])</f>
        <v>18</v>
      </c>
      <c r="O425" s="11" t="str">
        <f>TEXT(InputData[[#This Row],[DATE]],"MMMM")</f>
        <v>August</v>
      </c>
      <c r="P425" s="11">
        <f>YEAR(InputData[[#This Row],[DATE]])</f>
        <v>2022</v>
      </c>
    </row>
    <row r="426" spans="1:16" x14ac:dyDescent="0.35">
      <c r="A426" s="3">
        <v>44791</v>
      </c>
      <c r="B426" s="4" t="s">
        <v>26</v>
      </c>
      <c r="C426" s="5">
        <v>2</v>
      </c>
      <c r="D426" s="5" t="s">
        <v>106</v>
      </c>
      <c r="E426" s="5" t="s">
        <v>107</v>
      </c>
      <c r="F426" s="6">
        <v>0</v>
      </c>
      <c r="G426" t="str">
        <f>VLOOKUP(InputData[[#This Row],[PRODUCT ID]],'Master Data'!A:F,2,0)</f>
        <v>Product10</v>
      </c>
      <c r="H426" t="str">
        <f>VLOOKUP(InputData[[#This Row],[PRODUCT ID]],'Master Data'!A:F,3,0)</f>
        <v>Category02</v>
      </c>
      <c r="I426" t="str">
        <f>VLOOKUP(InputData[[#This Row],[PRODUCT ID]],'Master Data'!A:F,4,0)</f>
        <v>Ft</v>
      </c>
      <c r="J426" s="15">
        <f>VLOOKUP(InputData[[#This Row],[PRODUCT ID]],'Master Data'!A:F,5,0)</f>
        <v>148</v>
      </c>
      <c r="K426" s="15">
        <f>VLOOKUP(InputData[[#This Row],[PRODUCT ID]],'Master Data'!A:F,6,0)</f>
        <v>164.28</v>
      </c>
      <c r="L426" s="15">
        <f>InputData[[#This Row],[BUYING PRIZE]]*InputData[[#This Row],[QUANTITY]]</f>
        <v>296</v>
      </c>
      <c r="M426" s="15">
        <f>InputData[[#This Row],[SELLING PRICE]]*InputData[[#This Row],[QUANTITY]]*(1-InputData[[#This Row],[DISCOUNT %]])</f>
        <v>328.56</v>
      </c>
      <c r="N426" s="11">
        <f>DAY(InputData[[#This Row],[DATE]])</f>
        <v>18</v>
      </c>
      <c r="O426" s="11" t="str">
        <f>TEXT(InputData[[#This Row],[DATE]],"MMMM")</f>
        <v>August</v>
      </c>
      <c r="P426" s="11">
        <f>YEAR(InputData[[#This Row],[DATE]])</f>
        <v>2022</v>
      </c>
    </row>
    <row r="427" spans="1:16" x14ac:dyDescent="0.35">
      <c r="A427" s="3">
        <v>44792</v>
      </c>
      <c r="B427" s="4" t="s">
        <v>20</v>
      </c>
      <c r="C427" s="5">
        <v>3</v>
      </c>
      <c r="D427" s="5" t="s">
        <v>106</v>
      </c>
      <c r="E427" s="5" t="s">
        <v>143</v>
      </c>
      <c r="F427" s="6">
        <v>0</v>
      </c>
      <c r="G427" t="str">
        <f>VLOOKUP(InputData[[#This Row],[PRODUCT ID]],'Master Data'!A:F,2,0)</f>
        <v>Product07</v>
      </c>
      <c r="H427" t="str">
        <f>VLOOKUP(InputData[[#This Row],[PRODUCT ID]],'Master Data'!A:F,3,0)</f>
        <v>Category01</v>
      </c>
      <c r="I427" t="str">
        <f>VLOOKUP(InputData[[#This Row],[PRODUCT ID]],'Master Data'!A:F,4,0)</f>
        <v>Lt</v>
      </c>
      <c r="J427" s="15">
        <f>VLOOKUP(InputData[[#This Row],[PRODUCT ID]],'Master Data'!A:F,5,0)</f>
        <v>43</v>
      </c>
      <c r="K427" s="15">
        <f>VLOOKUP(InputData[[#This Row],[PRODUCT ID]],'Master Data'!A:F,6,0)</f>
        <v>47.730000000000004</v>
      </c>
      <c r="L427" s="15">
        <f>InputData[[#This Row],[BUYING PRIZE]]*InputData[[#This Row],[QUANTITY]]</f>
        <v>129</v>
      </c>
      <c r="M427" s="15">
        <f>InputData[[#This Row],[SELLING PRICE]]*InputData[[#This Row],[QUANTITY]]*(1-InputData[[#This Row],[DISCOUNT %]])</f>
        <v>143.19</v>
      </c>
      <c r="N427" s="11">
        <f>DAY(InputData[[#This Row],[DATE]])</f>
        <v>19</v>
      </c>
      <c r="O427" s="11" t="str">
        <f>TEXT(InputData[[#This Row],[DATE]],"MMMM")</f>
        <v>August</v>
      </c>
      <c r="P427" s="11">
        <f>YEAR(InputData[[#This Row],[DATE]])</f>
        <v>2022</v>
      </c>
    </row>
    <row r="428" spans="1:16" x14ac:dyDescent="0.35">
      <c r="A428" s="3">
        <v>44793</v>
      </c>
      <c r="B428" s="4" t="s">
        <v>54</v>
      </c>
      <c r="C428" s="5">
        <v>13</v>
      </c>
      <c r="D428" s="5" t="s">
        <v>108</v>
      </c>
      <c r="E428" s="5" t="s">
        <v>143</v>
      </c>
      <c r="F428" s="6">
        <v>0</v>
      </c>
      <c r="G428" t="str">
        <f>VLOOKUP(InputData[[#This Row],[PRODUCT ID]],'Master Data'!A:F,2,0)</f>
        <v>Product23</v>
      </c>
      <c r="H428" t="str">
        <f>VLOOKUP(InputData[[#This Row],[PRODUCT ID]],'Master Data'!A:F,3,0)</f>
        <v>Category03</v>
      </c>
      <c r="I428" t="str">
        <f>VLOOKUP(InputData[[#This Row],[PRODUCT ID]],'Master Data'!A:F,4,0)</f>
        <v>Ft</v>
      </c>
      <c r="J428" s="15">
        <f>VLOOKUP(InputData[[#This Row],[PRODUCT ID]],'Master Data'!A:F,5,0)</f>
        <v>141</v>
      </c>
      <c r="K428" s="15">
        <f>VLOOKUP(InputData[[#This Row],[PRODUCT ID]],'Master Data'!A:F,6,0)</f>
        <v>149.46</v>
      </c>
      <c r="L428" s="15">
        <f>InputData[[#This Row],[BUYING PRIZE]]*InputData[[#This Row],[QUANTITY]]</f>
        <v>1833</v>
      </c>
      <c r="M428" s="15">
        <f>InputData[[#This Row],[SELLING PRICE]]*InputData[[#This Row],[QUANTITY]]*(1-InputData[[#This Row],[DISCOUNT %]])</f>
        <v>1942.98</v>
      </c>
      <c r="N428" s="11">
        <f>DAY(InputData[[#This Row],[DATE]])</f>
        <v>20</v>
      </c>
      <c r="O428" s="11" t="str">
        <f>TEXT(InputData[[#This Row],[DATE]],"MMMM")</f>
        <v>August</v>
      </c>
      <c r="P428" s="11">
        <f>YEAR(InputData[[#This Row],[DATE]])</f>
        <v>2022</v>
      </c>
    </row>
    <row r="429" spans="1:16" x14ac:dyDescent="0.35">
      <c r="A429" s="3">
        <v>44793</v>
      </c>
      <c r="B429" s="4" t="s">
        <v>75</v>
      </c>
      <c r="C429" s="5">
        <v>14</v>
      </c>
      <c r="D429" s="5" t="s">
        <v>108</v>
      </c>
      <c r="E429" s="5" t="s">
        <v>143</v>
      </c>
      <c r="F429" s="6">
        <v>0</v>
      </c>
      <c r="G429" t="str">
        <f>VLOOKUP(InputData[[#This Row],[PRODUCT ID]],'Master Data'!A:F,2,0)</f>
        <v>Product33</v>
      </c>
      <c r="H429" t="str">
        <f>VLOOKUP(InputData[[#This Row],[PRODUCT ID]],'Master Data'!A:F,3,0)</f>
        <v>Category04</v>
      </c>
      <c r="I429" t="str">
        <f>VLOOKUP(InputData[[#This Row],[PRODUCT ID]],'Master Data'!A:F,4,0)</f>
        <v>Kg</v>
      </c>
      <c r="J429" s="15">
        <f>VLOOKUP(InputData[[#This Row],[PRODUCT ID]],'Master Data'!A:F,5,0)</f>
        <v>95</v>
      </c>
      <c r="K429" s="15">
        <f>VLOOKUP(InputData[[#This Row],[PRODUCT ID]],'Master Data'!A:F,6,0)</f>
        <v>119.7</v>
      </c>
      <c r="L429" s="15">
        <f>InputData[[#This Row],[BUYING PRIZE]]*InputData[[#This Row],[QUANTITY]]</f>
        <v>1330</v>
      </c>
      <c r="M429" s="15">
        <f>InputData[[#This Row],[SELLING PRICE]]*InputData[[#This Row],[QUANTITY]]*(1-InputData[[#This Row],[DISCOUNT %]])</f>
        <v>1675.8</v>
      </c>
      <c r="N429" s="11">
        <f>DAY(InputData[[#This Row],[DATE]])</f>
        <v>20</v>
      </c>
      <c r="O429" s="11" t="str">
        <f>TEXT(InputData[[#This Row],[DATE]],"MMMM")</f>
        <v>August</v>
      </c>
      <c r="P429" s="11">
        <f>YEAR(InputData[[#This Row],[DATE]])</f>
        <v>2022</v>
      </c>
    </row>
    <row r="430" spans="1:16" x14ac:dyDescent="0.35">
      <c r="A430" s="3">
        <v>44794</v>
      </c>
      <c r="B430" s="4" t="s">
        <v>39</v>
      </c>
      <c r="C430" s="5">
        <v>4</v>
      </c>
      <c r="D430" s="5" t="s">
        <v>108</v>
      </c>
      <c r="E430" s="5" t="s">
        <v>143</v>
      </c>
      <c r="F430" s="6">
        <v>0</v>
      </c>
      <c r="G430" t="str">
        <f>VLOOKUP(InputData[[#This Row],[PRODUCT ID]],'Master Data'!A:F,2,0)</f>
        <v>Product16</v>
      </c>
      <c r="H430" t="str">
        <f>VLOOKUP(InputData[[#This Row],[PRODUCT ID]],'Master Data'!A:F,3,0)</f>
        <v>Category02</v>
      </c>
      <c r="I430" t="str">
        <f>VLOOKUP(InputData[[#This Row],[PRODUCT ID]],'Master Data'!A:F,4,0)</f>
        <v>No.</v>
      </c>
      <c r="J430" s="15">
        <f>VLOOKUP(InputData[[#This Row],[PRODUCT ID]],'Master Data'!A:F,5,0)</f>
        <v>13</v>
      </c>
      <c r="K430" s="15">
        <f>VLOOKUP(InputData[[#This Row],[PRODUCT ID]],'Master Data'!A:F,6,0)</f>
        <v>16.64</v>
      </c>
      <c r="L430" s="15">
        <f>InputData[[#This Row],[BUYING PRIZE]]*InputData[[#This Row],[QUANTITY]]</f>
        <v>52</v>
      </c>
      <c r="M430" s="15">
        <f>InputData[[#This Row],[SELLING PRICE]]*InputData[[#This Row],[QUANTITY]]*(1-InputData[[#This Row],[DISCOUNT %]])</f>
        <v>66.56</v>
      </c>
      <c r="N430" s="11">
        <f>DAY(InputData[[#This Row],[DATE]])</f>
        <v>21</v>
      </c>
      <c r="O430" s="11" t="str">
        <f>TEXT(InputData[[#This Row],[DATE]],"MMMM")</f>
        <v>August</v>
      </c>
      <c r="P430" s="11">
        <f>YEAR(InputData[[#This Row],[DATE]])</f>
        <v>2022</v>
      </c>
    </row>
    <row r="431" spans="1:16" x14ac:dyDescent="0.35">
      <c r="A431" s="3">
        <v>44796</v>
      </c>
      <c r="B431" s="4" t="s">
        <v>98</v>
      </c>
      <c r="C431" s="5">
        <v>11</v>
      </c>
      <c r="D431" s="5" t="s">
        <v>106</v>
      </c>
      <c r="E431" s="5" t="s">
        <v>143</v>
      </c>
      <c r="F431" s="6">
        <v>0</v>
      </c>
      <c r="G431" t="str">
        <f>VLOOKUP(InputData[[#This Row],[PRODUCT ID]],'Master Data'!A:F,2,0)</f>
        <v>Product44</v>
      </c>
      <c r="H431" t="str">
        <f>VLOOKUP(InputData[[#This Row],[PRODUCT ID]],'Master Data'!A:F,3,0)</f>
        <v>Category05</v>
      </c>
      <c r="I431" t="str">
        <f>VLOOKUP(InputData[[#This Row],[PRODUCT ID]],'Master Data'!A:F,4,0)</f>
        <v>Kg</v>
      </c>
      <c r="J431" s="15">
        <f>VLOOKUP(InputData[[#This Row],[PRODUCT ID]],'Master Data'!A:F,5,0)</f>
        <v>76</v>
      </c>
      <c r="K431" s="15">
        <f>VLOOKUP(InputData[[#This Row],[PRODUCT ID]],'Master Data'!A:F,6,0)</f>
        <v>82.08</v>
      </c>
      <c r="L431" s="15">
        <f>InputData[[#This Row],[BUYING PRIZE]]*InputData[[#This Row],[QUANTITY]]</f>
        <v>836</v>
      </c>
      <c r="M431" s="15">
        <f>InputData[[#This Row],[SELLING PRICE]]*InputData[[#This Row],[QUANTITY]]*(1-InputData[[#This Row],[DISCOUNT %]])</f>
        <v>902.88</v>
      </c>
      <c r="N431" s="11">
        <f>DAY(InputData[[#This Row],[DATE]])</f>
        <v>23</v>
      </c>
      <c r="O431" s="11" t="str">
        <f>TEXT(InputData[[#This Row],[DATE]],"MMMM")</f>
        <v>August</v>
      </c>
      <c r="P431" s="11">
        <f>YEAR(InputData[[#This Row],[DATE]])</f>
        <v>2022</v>
      </c>
    </row>
    <row r="432" spans="1:16" x14ac:dyDescent="0.35">
      <c r="A432" s="3">
        <v>44796</v>
      </c>
      <c r="B432" s="4" t="s">
        <v>67</v>
      </c>
      <c r="C432" s="5">
        <v>14</v>
      </c>
      <c r="D432" s="5" t="s">
        <v>108</v>
      </c>
      <c r="E432" s="5" t="s">
        <v>107</v>
      </c>
      <c r="F432" s="6">
        <v>0</v>
      </c>
      <c r="G432" t="str">
        <f>VLOOKUP(InputData[[#This Row],[PRODUCT ID]],'Master Data'!A:F,2,0)</f>
        <v>Product29</v>
      </c>
      <c r="H432" t="str">
        <f>VLOOKUP(InputData[[#This Row],[PRODUCT ID]],'Master Data'!A:F,3,0)</f>
        <v>Category04</v>
      </c>
      <c r="I432" t="str">
        <f>VLOOKUP(InputData[[#This Row],[PRODUCT ID]],'Master Data'!A:F,4,0)</f>
        <v>Lt</v>
      </c>
      <c r="J432" s="15">
        <f>VLOOKUP(InputData[[#This Row],[PRODUCT ID]],'Master Data'!A:F,5,0)</f>
        <v>47</v>
      </c>
      <c r="K432" s="15">
        <f>VLOOKUP(InputData[[#This Row],[PRODUCT ID]],'Master Data'!A:F,6,0)</f>
        <v>53.11</v>
      </c>
      <c r="L432" s="15">
        <f>InputData[[#This Row],[BUYING PRIZE]]*InputData[[#This Row],[QUANTITY]]</f>
        <v>658</v>
      </c>
      <c r="M432" s="15">
        <f>InputData[[#This Row],[SELLING PRICE]]*InputData[[#This Row],[QUANTITY]]*(1-InputData[[#This Row],[DISCOUNT %]])</f>
        <v>743.54</v>
      </c>
      <c r="N432" s="11">
        <f>DAY(InputData[[#This Row],[DATE]])</f>
        <v>23</v>
      </c>
      <c r="O432" s="11" t="str">
        <f>TEXT(InputData[[#This Row],[DATE]],"MMMM")</f>
        <v>August</v>
      </c>
      <c r="P432" s="11">
        <f>YEAR(InputData[[#This Row],[DATE]])</f>
        <v>2022</v>
      </c>
    </row>
    <row r="433" spans="1:16" x14ac:dyDescent="0.35">
      <c r="A433" s="3">
        <v>44797</v>
      </c>
      <c r="B433" s="4" t="s">
        <v>16</v>
      </c>
      <c r="C433" s="5">
        <v>5</v>
      </c>
      <c r="D433" s="5" t="s">
        <v>108</v>
      </c>
      <c r="E433" s="5" t="s">
        <v>107</v>
      </c>
      <c r="F433" s="6">
        <v>0</v>
      </c>
      <c r="G433" t="str">
        <f>VLOOKUP(InputData[[#This Row],[PRODUCT ID]],'Master Data'!A:F,2,0)</f>
        <v>Product05</v>
      </c>
      <c r="H433" t="str">
        <f>VLOOKUP(InputData[[#This Row],[PRODUCT ID]],'Master Data'!A:F,3,0)</f>
        <v>Category01</v>
      </c>
      <c r="I433" t="str">
        <f>VLOOKUP(InputData[[#This Row],[PRODUCT ID]],'Master Data'!A:F,4,0)</f>
        <v>Ft</v>
      </c>
      <c r="J433" s="15">
        <f>VLOOKUP(InputData[[#This Row],[PRODUCT ID]],'Master Data'!A:F,5,0)</f>
        <v>133</v>
      </c>
      <c r="K433" s="15">
        <f>VLOOKUP(InputData[[#This Row],[PRODUCT ID]],'Master Data'!A:F,6,0)</f>
        <v>155.61000000000001</v>
      </c>
      <c r="L433" s="15">
        <f>InputData[[#This Row],[BUYING PRIZE]]*InputData[[#This Row],[QUANTITY]]</f>
        <v>665</v>
      </c>
      <c r="M433" s="15">
        <f>InputData[[#This Row],[SELLING PRICE]]*InputData[[#This Row],[QUANTITY]]*(1-InputData[[#This Row],[DISCOUNT %]])</f>
        <v>778.05000000000007</v>
      </c>
      <c r="N433" s="11">
        <f>DAY(InputData[[#This Row],[DATE]])</f>
        <v>24</v>
      </c>
      <c r="O433" s="11" t="str">
        <f>TEXT(InputData[[#This Row],[DATE]],"MMMM")</f>
        <v>August</v>
      </c>
      <c r="P433" s="11">
        <f>YEAR(InputData[[#This Row],[DATE]])</f>
        <v>2022</v>
      </c>
    </row>
    <row r="434" spans="1:16" x14ac:dyDescent="0.35">
      <c r="A434" s="3">
        <v>44799</v>
      </c>
      <c r="B434" s="4" t="s">
        <v>45</v>
      </c>
      <c r="C434" s="5">
        <v>13</v>
      </c>
      <c r="D434" s="5" t="s">
        <v>105</v>
      </c>
      <c r="E434" s="5" t="s">
        <v>107</v>
      </c>
      <c r="F434" s="6">
        <v>0</v>
      </c>
      <c r="G434" t="str">
        <f>VLOOKUP(InputData[[#This Row],[PRODUCT ID]],'Master Data'!A:F,2,0)</f>
        <v>Product19</v>
      </c>
      <c r="H434" t="str">
        <f>VLOOKUP(InputData[[#This Row],[PRODUCT ID]],'Master Data'!A:F,3,0)</f>
        <v>Category02</v>
      </c>
      <c r="I434" t="str">
        <f>VLOOKUP(InputData[[#This Row],[PRODUCT ID]],'Master Data'!A:F,4,0)</f>
        <v>Ft</v>
      </c>
      <c r="J434" s="15">
        <f>VLOOKUP(InputData[[#This Row],[PRODUCT ID]],'Master Data'!A:F,5,0)</f>
        <v>150</v>
      </c>
      <c r="K434" s="15">
        <f>VLOOKUP(InputData[[#This Row],[PRODUCT ID]],'Master Data'!A:F,6,0)</f>
        <v>210</v>
      </c>
      <c r="L434" s="15">
        <f>InputData[[#This Row],[BUYING PRIZE]]*InputData[[#This Row],[QUANTITY]]</f>
        <v>1950</v>
      </c>
      <c r="M434" s="15">
        <f>InputData[[#This Row],[SELLING PRICE]]*InputData[[#This Row],[QUANTITY]]*(1-InputData[[#This Row],[DISCOUNT %]])</f>
        <v>2730</v>
      </c>
      <c r="N434" s="11">
        <f>DAY(InputData[[#This Row],[DATE]])</f>
        <v>26</v>
      </c>
      <c r="O434" s="11" t="str">
        <f>TEXT(InputData[[#This Row],[DATE]],"MMMM")</f>
        <v>August</v>
      </c>
      <c r="P434" s="11">
        <f>YEAR(InputData[[#This Row],[DATE]])</f>
        <v>2022</v>
      </c>
    </row>
    <row r="435" spans="1:16" x14ac:dyDescent="0.35">
      <c r="A435" s="3">
        <v>44799</v>
      </c>
      <c r="B435" s="4" t="s">
        <v>83</v>
      </c>
      <c r="C435" s="5">
        <v>8</v>
      </c>
      <c r="D435" s="5" t="s">
        <v>106</v>
      </c>
      <c r="E435" s="5" t="s">
        <v>143</v>
      </c>
      <c r="F435" s="6">
        <v>0</v>
      </c>
      <c r="G435" t="str">
        <f>VLOOKUP(InputData[[#This Row],[PRODUCT ID]],'Master Data'!A:F,2,0)</f>
        <v>Product37</v>
      </c>
      <c r="H435" t="str">
        <f>VLOOKUP(InputData[[#This Row],[PRODUCT ID]],'Master Data'!A:F,3,0)</f>
        <v>Category05</v>
      </c>
      <c r="I435" t="str">
        <f>VLOOKUP(InputData[[#This Row],[PRODUCT ID]],'Master Data'!A:F,4,0)</f>
        <v>Kg</v>
      </c>
      <c r="J435" s="15">
        <f>VLOOKUP(InputData[[#This Row],[PRODUCT ID]],'Master Data'!A:F,5,0)</f>
        <v>67</v>
      </c>
      <c r="K435" s="15">
        <f>VLOOKUP(InputData[[#This Row],[PRODUCT ID]],'Master Data'!A:F,6,0)</f>
        <v>85.76</v>
      </c>
      <c r="L435" s="15">
        <f>InputData[[#This Row],[BUYING PRIZE]]*InputData[[#This Row],[QUANTITY]]</f>
        <v>536</v>
      </c>
      <c r="M435" s="15">
        <f>InputData[[#This Row],[SELLING PRICE]]*InputData[[#This Row],[QUANTITY]]*(1-InputData[[#This Row],[DISCOUNT %]])</f>
        <v>686.08</v>
      </c>
      <c r="N435" s="11">
        <f>DAY(InputData[[#This Row],[DATE]])</f>
        <v>26</v>
      </c>
      <c r="O435" s="11" t="str">
        <f>TEXT(InputData[[#This Row],[DATE]],"MMMM")</f>
        <v>August</v>
      </c>
      <c r="P435" s="11">
        <f>YEAR(InputData[[#This Row],[DATE]])</f>
        <v>2022</v>
      </c>
    </row>
    <row r="436" spans="1:16" x14ac:dyDescent="0.35">
      <c r="A436" s="3">
        <v>44800</v>
      </c>
      <c r="B436" s="4" t="s">
        <v>88</v>
      </c>
      <c r="C436" s="5">
        <v>15</v>
      </c>
      <c r="D436" s="5" t="s">
        <v>105</v>
      </c>
      <c r="E436" s="5" t="s">
        <v>143</v>
      </c>
      <c r="F436" s="6">
        <v>0</v>
      </c>
      <c r="G436" t="str">
        <f>VLOOKUP(InputData[[#This Row],[PRODUCT ID]],'Master Data'!A:F,2,0)</f>
        <v>Product39</v>
      </c>
      <c r="H436" t="str">
        <f>VLOOKUP(InputData[[#This Row],[PRODUCT ID]],'Master Data'!A:F,3,0)</f>
        <v>Category05</v>
      </c>
      <c r="I436" t="str">
        <f>VLOOKUP(InputData[[#This Row],[PRODUCT ID]],'Master Data'!A:F,4,0)</f>
        <v>No.</v>
      </c>
      <c r="J436" s="15">
        <f>VLOOKUP(InputData[[#This Row],[PRODUCT ID]],'Master Data'!A:F,5,0)</f>
        <v>37</v>
      </c>
      <c r="K436" s="15">
        <f>VLOOKUP(InputData[[#This Row],[PRODUCT ID]],'Master Data'!A:F,6,0)</f>
        <v>42.55</v>
      </c>
      <c r="L436" s="15">
        <f>InputData[[#This Row],[BUYING PRIZE]]*InputData[[#This Row],[QUANTITY]]</f>
        <v>555</v>
      </c>
      <c r="M436" s="15">
        <f>InputData[[#This Row],[SELLING PRICE]]*InputData[[#This Row],[QUANTITY]]*(1-InputData[[#This Row],[DISCOUNT %]])</f>
        <v>638.25</v>
      </c>
      <c r="N436" s="11">
        <f>DAY(InputData[[#This Row],[DATE]])</f>
        <v>27</v>
      </c>
      <c r="O436" s="11" t="str">
        <f>TEXT(InputData[[#This Row],[DATE]],"MMMM")</f>
        <v>August</v>
      </c>
      <c r="P436" s="11">
        <f>YEAR(InputData[[#This Row],[DATE]])</f>
        <v>2022</v>
      </c>
    </row>
    <row r="437" spans="1:16" x14ac:dyDescent="0.35">
      <c r="A437" s="3">
        <v>44801</v>
      </c>
      <c r="B437" s="4" t="s">
        <v>16</v>
      </c>
      <c r="C437" s="5">
        <v>9</v>
      </c>
      <c r="D437" s="5" t="s">
        <v>106</v>
      </c>
      <c r="E437" s="5" t="s">
        <v>143</v>
      </c>
      <c r="F437" s="6">
        <v>0</v>
      </c>
      <c r="G437" t="str">
        <f>VLOOKUP(InputData[[#This Row],[PRODUCT ID]],'Master Data'!A:F,2,0)</f>
        <v>Product05</v>
      </c>
      <c r="H437" t="str">
        <f>VLOOKUP(InputData[[#This Row],[PRODUCT ID]],'Master Data'!A:F,3,0)</f>
        <v>Category01</v>
      </c>
      <c r="I437" t="str">
        <f>VLOOKUP(InputData[[#This Row],[PRODUCT ID]],'Master Data'!A:F,4,0)</f>
        <v>Ft</v>
      </c>
      <c r="J437" s="15">
        <f>VLOOKUP(InputData[[#This Row],[PRODUCT ID]],'Master Data'!A:F,5,0)</f>
        <v>133</v>
      </c>
      <c r="K437" s="15">
        <f>VLOOKUP(InputData[[#This Row],[PRODUCT ID]],'Master Data'!A:F,6,0)</f>
        <v>155.61000000000001</v>
      </c>
      <c r="L437" s="15">
        <f>InputData[[#This Row],[BUYING PRIZE]]*InputData[[#This Row],[QUANTITY]]</f>
        <v>1197</v>
      </c>
      <c r="M437" s="15">
        <f>InputData[[#This Row],[SELLING PRICE]]*InputData[[#This Row],[QUANTITY]]*(1-InputData[[#This Row],[DISCOUNT %]])</f>
        <v>1400.4900000000002</v>
      </c>
      <c r="N437" s="11">
        <f>DAY(InputData[[#This Row],[DATE]])</f>
        <v>28</v>
      </c>
      <c r="O437" s="11" t="str">
        <f>TEXT(InputData[[#This Row],[DATE]],"MMMM")</f>
        <v>August</v>
      </c>
      <c r="P437" s="11">
        <f>YEAR(InputData[[#This Row],[DATE]])</f>
        <v>2022</v>
      </c>
    </row>
    <row r="438" spans="1:16" x14ac:dyDescent="0.35">
      <c r="A438" s="3">
        <v>44801</v>
      </c>
      <c r="B438" s="4" t="s">
        <v>88</v>
      </c>
      <c r="C438" s="5">
        <v>5</v>
      </c>
      <c r="D438" s="5" t="s">
        <v>108</v>
      </c>
      <c r="E438" s="5" t="s">
        <v>143</v>
      </c>
      <c r="F438" s="6">
        <v>0</v>
      </c>
      <c r="G438" t="str">
        <f>VLOOKUP(InputData[[#This Row],[PRODUCT ID]],'Master Data'!A:F,2,0)</f>
        <v>Product39</v>
      </c>
      <c r="H438" t="str">
        <f>VLOOKUP(InputData[[#This Row],[PRODUCT ID]],'Master Data'!A:F,3,0)</f>
        <v>Category05</v>
      </c>
      <c r="I438" t="str">
        <f>VLOOKUP(InputData[[#This Row],[PRODUCT ID]],'Master Data'!A:F,4,0)</f>
        <v>No.</v>
      </c>
      <c r="J438" s="15">
        <f>VLOOKUP(InputData[[#This Row],[PRODUCT ID]],'Master Data'!A:F,5,0)</f>
        <v>37</v>
      </c>
      <c r="K438" s="15">
        <f>VLOOKUP(InputData[[#This Row],[PRODUCT ID]],'Master Data'!A:F,6,0)</f>
        <v>42.55</v>
      </c>
      <c r="L438" s="15">
        <f>InputData[[#This Row],[BUYING PRIZE]]*InputData[[#This Row],[QUANTITY]]</f>
        <v>185</v>
      </c>
      <c r="M438" s="15">
        <f>InputData[[#This Row],[SELLING PRICE]]*InputData[[#This Row],[QUANTITY]]*(1-InputData[[#This Row],[DISCOUNT %]])</f>
        <v>212.75</v>
      </c>
      <c r="N438" s="11">
        <f>DAY(InputData[[#This Row],[DATE]])</f>
        <v>28</v>
      </c>
      <c r="O438" s="11" t="str">
        <f>TEXT(InputData[[#This Row],[DATE]],"MMMM")</f>
        <v>August</v>
      </c>
      <c r="P438" s="11">
        <f>YEAR(InputData[[#This Row],[DATE]])</f>
        <v>2022</v>
      </c>
    </row>
    <row r="439" spans="1:16" x14ac:dyDescent="0.35">
      <c r="A439" s="3">
        <v>44803</v>
      </c>
      <c r="B439" s="4" t="s">
        <v>18</v>
      </c>
      <c r="C439" s="5">
        <v>6</v>
      </c>
      <c r="D439" s="5" t="s">
        <v>106</v>
      </c>
      <c r="E439" s="5" t="s">
        <v>107</v>
      </c>
      <c r="F439" s="6">
        <v>0</v>
      </c>
      <c r="G439" t="str">
        <f>VLOOKUP(InputData[[#This Row],[PRODUCT ID]],'Master Data'!A:F,2,0)</f>
        <v>Product06</v>
      </c>
      <c r="H439" t="str">
        <f>VLOOKUP(InputData[[#This Row],[PRODUCT ID]],'Master Data'!A:F,3,0)</f>
        <v>Category01</v>
      </c>
      <c r="I439" t="str">
        <f>VLOOKUP(InputData[[#This Row],[PRODUCT ID]],'Master Data'!A:F,4,0)</f>
        <v>Kg</v>
      </c>
      <c r="J439" s="15">
        <f>VLOOKUP(InputData[[#This Row],[PRODUCT ID]],'Master Data'!A:F,5,0)</f>
        <v>75</v>
      </c>
      <c r="K439" s="15">
        <f>VLOOKUP(InputData[[#This Row],[PRODUCT ID]],'Master Data'!A:F,6,0)</f>
        <v>85.5</v>
      </c>
      <c r="L439" s="15">
        <f>InputData[[#This Row],[BUYING PRIZE]]*InputData[[#This Row],[QUANTITY]]</f>
        <v>450</v>
      </c>
      <c r="M439" s="15">
        <f>InputData[[#This Row],[SELLING PRICE]]*InputData[[#This Row],[QUANTITY]]*(1-InputData[[#This Row],[DISCOUNT %]])</f>
        <v>513</v>
      </c>
      <c r="N439" s="11">
        <f>DAY(InputData[[#This Row],[DATE]])</f>
        <v>30</v>
      </c>
      <c r="O439" s="11" t="str">
        <f>TEXT(InputData[[#This Row],[DATE]],"MMMM")</f>
        <v>August</v>
      </c>
      <c r="P439" s="11">
        <f>YEAR(InputData[[#This Row],[DATE]])</f>
        <v>2022</v>
      </c>
    </row>
    <row r="440" spans="1:16" x14ac:dyDescent="0.35">
      <c r="A440" s="3">
        <v>44803</v>
      </c>
      <c r="B440" s="4" t="s">
        <v>96</v>
      </c>
      <c r="C440" s="5">
        <v>6</v>
      </c>
      <c r="D440" s="5" t="s">
        <v>108</v>
      </c>
      <c r="E440" s="5" t="s">
        <v>107</v>
      </c>
      <c r="F440" s="6">
        <v>0</v>
      </c>
      <c r="G440" t="str">
        <f>VLOOKUP(InputData[[#This Row],[PRODUCT ID]],'Master Data'!A:F,2,0)</f>
        <v>Product43</v>
      </c>
      <c r="H440" t="str">
        <f>VLOOKUP(InputData[[#This Row],[PRODUCT ID]],'Master Data'!A:F,3,0)</f>
        <v>Category05</v>
      </c>
      <c r="I440" t="str">
        <f>VLOOKUP(InputData[[#This Row],[PRODUCT ID]],'Master Data'!A:F,4,0)</f>
        <v>Kg</v>
      </c>
      <c r="J440" s="15">
        <f>VLOOKUP(InputData[[#This Row],[PRODUCT ID]],'Master Data'!A:F,5,0)</f>
        <v>67</v>
      </c>
      <c r="K440" s="15">
        <f>VLOOKUP(InputData[[#This Row],[PRODUCT ID]],'Master Data'!A:F,6,0)</f>
        <v>83.08</v>
      </c>
      <c r="L440" s="15">
        <f>InputData[[#This Row],[BUYING PRIZE]]*InputData[[#This Row],[QUANTITY]]</f>
        <v>402</v>
      </c>
      <c r="M440" s="15">
        <f>InputData[[#This Row],[SELLING PRICE]]*InputData[[#This Row],[QUANTITY]]*(1-InputData[[#This Row],[DISCOUNT %]])</f>
        <v>498.48</v>
      </c>
      <c r="N440" s="11">
        <f>DAY(InputData[[#This Row],[DATE]])</f>
        <v>30</v>
      </c>
      <c r="O440" s="11" t="str">
        <f>TEXT(InputData[[#This Row],[DATE]],"MMMM")</f>
        <v>August</v>
      </c>
      <c r="P440" s="11">
        <f>YEAR(InputData[[#This Row],[DATE]])</f>
        <v>2022</v>
      </c>
    </row>
    <row r="441" spans="1:16" x14ac:dyDescent="0.35">
      <c r="A441" s="3">
        <v>44803</v>
      </c>
      <c r="B441" s="4" t="s">
        <v>58</v>
      </c>
      <c r="C441" s="5">
        <v>5</v>
      </c>
      <c r="D441" s="5" t="s">
        <v>108</v>
      </c>
      <c r="E441" s="5" t="s">
        <v>107</v>
      </c>
      <c r="F441" s="6">
        <v>0</v>
      </c>
      <c r="G441" t="str">
        <f>VLOOKUP(InputData[[#This Row],[PRODUCT ID]],'Master Data'!A:F,2,0)</f>
        <v>Product25</v>
      </c>
      <c r="H441" t="str">
        <f>VLOOKUP(InputData[[#This Row],[PRODUCT ID]],'Master Data'!A:F,3,0)</f>
        <v>Category03</v>
      </c>
      <c r="I441" t="str">
        <f>VLOOKUP(InputData[[#This Row],[PRODUCT ID]],'Master Data'!A:F,4,0)</f>
        <v>No.</v>
      </c>
      <c r="J441" s="15">
        <f>VLOOKUP(InputData[[#This Row],[PRODUCT ID]],'Master Data'!A:F,5,0)</f>
        <v>7</v>
      </c>
      <c r="K441" s="15">
        <f>VLOOKUP(InputData[[#This Row],[PRODUCT ID]],'Master Data'!A:F,6,0)</f>
        <v>8.33</v>
      </c>
      <c r="L441" s="15">
        <f>InputData[[#This Row],[BUYING PRIZE]]*InputData[[#This Row],[QUANTITY]]</f>
        <v>35</v>
      </c>
      <c r="M441" s="15">
        <f>InputData[[#This Row],[SELLING PRICE]]*InputData[[#This Row],[QUANTITY]]*(1-InputData[[#This Row],[DISCOUNT %]])</f>
        <v>41.65</v>
      </c>
      <c r="N441" s="11">
        <f>DAY(InputData[[#This Row],[DATE]])</f>
        <v>30</v>
      </c>
      <c r="O441" s="11" t="str">
        <f>TEXT(InputData[[#This Row],[DATE]],"MMMM")</f>
        <v>August</v>
      </c>
      <c r="P441" s="11">
        <f>YEAR(InputData[[#This Row],[DATE]])</f>
        <v>2022</v>
      </c>
    </row>
    <row r="442" spans="1:16" x14ac:dyDescent="0.35">
      <c r="A442" s="3">
        <v>44804</v>
      </c>
      <c r="B442" s="4" t="s">
        <v>37</v>
      </c>
      <c r="C442" s="5">
        <v>13</v>
      </c>
      <c r="D442" s="5" t="s">
        <v>108</v>
      </c>
      <c r="E442" s="5" t="s">
        <v>107</v>
      </c>
      <c r="F442" s="6">
        <v>0</v>
      </c>
      <c r="G442" t="str">
        <f>VLOOKUP(InputData[[#This Row],[PRODUCT ID]],'Master Data'!A:F,2,0)</f>
        <v>Product15</v>
      </c>
      <c r="H442" t="str">
        <f>VLOOKUP(InputData[[#This Row],[PRODUCT ID]],'Master Data'!A:F,3,0)</f>
        <v>Category02</v>
      </c>
      <c r="I442" t="str">
        <f>VLOOKUP(InputData[[#This Row],[PRODUCT ID]],'Master Data'!A:F,4,0)</f>
        <v>No.</v>
      </c>
      <c r="J442" s="15">
        <f>VLOOKUP(InputData[[#This Row],[PRODUCT ID]],'Master Data'!A:F,5,0)</f>
        <v>12</v>
      </c>
      <c r="K442" s="15">
        <f>VLOOKUP(InputData[[#This Row],[PRODUCT ID]],'Master Data'!A:F,6,0)</f>
        <v>15.719999999999999</v>
      </c>
      <c r="L442" s="15">
        <f>InputData[[#This Row],[BUYING PRIZE]]*InputData[[#This Row],[QUANTITY]]</f>
        <v>156</v>
      </c>
      <c r="M442" s="15">
        <f>InputData[[#This Row],[SELLING PRICE]]*InputData[[#This Row],[QUANTITY]]*(1-InputData[[#This Row],[DISCOUNT %]])</f>
        <v>204.35999999999999</v>
      </c>
      <c r="N442" s="11">
        <f>DAY(InputData[[#This Row],[DATE]])</f>
        <v>31</v>
      </c>
      <c r="O442" s="11" t="str">
        <f>TEXT(InputData[[#This Row],[DATE]],"MMMM")</f>
        <v>August</v>
      </c>
      <c r="P442" s="11">
        <f>YEAR(InputData[[#This Row],[DATE]])</f>
        <v>2022</v>
      </c>
    </row>
    <row r="443" spans="1:16" x14ac:dyDescent="0.35">
      <c r="A443" s="3">
        <v>44808</v>
      </c>
      <c r="B443" s="4" t="s">
        <v>10</v>
      </c>
      <c r="C443" s="5">
        <v>1</v>
      </c>
      <c r="D443" s="5" t="s">
        <v>108</v>
      </c>
      <c r="E443" s="5" t="s">
        <v>107</v>
      </c>
      <c r="F443" s="6">
        <v>0</v>
      </c>
      <c r="G443" t="str">
        <f>VLOOKUP(InputData[[#This Row],[PRODUCT ID]],'Master Data'!A:F,2,0)</f>
        <v>Product02</v>
      </c>
      <c r="H443" t="str">
        <f>VLOOKUP(InputData[[#This Row],[PRODUCT ID]],'Master Data'!A:F,3,0)</f>
        <v>Category01</v>
      </c>
      <c r="I443" t="str">
        <f>VLOOKUP(InputData[[#This Row],[PRODUCT ID]],'Master Data'!A:F,4,0)</f>
        <v>Kg</v>
      </c>
      <c r="J443" s="15">
        <f>VLOOKUP(InputData[[#This Row],[PRODUCT ID]],'Master Data'!A:F,5,0)</f>
        <v>105</v>
      </c>
      <c r="K443" s="15">
        <f>VLOOKUP(InputData[[#This Row],[PRODUCT ID]],'Master Data'!A:F,6,0)</f>
        <v>142.80000000000001</v>
      </c>
      <c r="L443" s="15">
        <f>InputData[[#This Row],[BUYING PRIZE]]*InputData[[#This Row],[QUANTITY]]</f>
        <v>105</v>
      </c>
      <c r="M443" s="15">
        <f>InputData[[#This Row],[SELLING PRICE]]*InputData[[#This Row],[QUANTITY]]*(1-InputData[[#This Row],[DISCOUNT %]])</f>
        <v>142.80000000000001</v>
      </c>
      <c r="N443" s="11">
        <f>DAY(InputData[[#This Row],[DATE]])</f>
        <v>4</v>
      </c>
      <c r="O443" s="11" t="str">
        <f>TEXT(InputData[[#This Row],[DATE]],"MMMM")</f>
        <v>September</v>
      </c>
      <c r="P443" s="11">
        <f>YEAR(InputData[[#This Row],[DATE]])</f>
        <v>2022</v>
      </c>
    </row>
    <row r="444" spans="1:16" x14ac:dyDescent="0.35">
      <c r="A444" s="3">
        <v>44810</v>
      </c>
      <c r="B444" s="4" t="s">
        <v>16</v>
      </c>
      <c r="C444" s="5">
        <v>12</v>
      </c>
      <c r="D444" s="5" t="s">
        <v>105</v>
      </c>
      <c r="E444" s="5" t="s">
        <v>143</v>
      </c>
      <c r="F444" s="6">
        <v>0</v>
      </c>
      <c r="G444" t="str">
        <f>VLOOKUP(InputData[[#This Row],[PRODUCT ID]],'Master Data'!A:F,2,0)</f>
        <v>Product05</v>
      </c>
      <c r="H444" t="str">
        <f>VLOOKUP(InputData[[#This Row],[PRODUCT ID]],'Master Data'!A:F,3,0)</f>
        <v>Category01</v>
      </c>
      <c r="I444" t="str">
        <f>VLOOKUP(InputData[[#This Row],[PRODUCT ID]],'Master Data'!A:F,4,0)</f>
        <v>Ft</v>
      </c>
      <c r="J444" s="15">
        <f>VLOOKUP(InputData[[#This Row],[PRODUCT ID]],'Master Data'!A:F,5,0)</f>
        <v>133</v>
      </c>
      <c r="K444" s="15">
        <f>VLOOKUP(InputData[[#This Row],[PRODUCT ID]],'Master Data'!A:F,6,0)</f>
        <v>155.61000000000001</v>
      </c>
      <c r="L444" s="15">
        <f>InputData[[#This Row],[BUYING PRIZE]]*InputData[[#This Row],[QUANTITY]]</f>
        <v>1596</v>
      </c>
      <c r="M444" s="15">
        <f>InputData[[#This Row],[SELLING PRICE]]*InputData[[#This Row],[QUANTITY]]*(1-InputData[[#This Row],[DISCOUNT %]])</f>
        <v>1867.3200000000002</v>
      </c>
      <c r="N444" s="11">
        <f>DAY(InputData[[#This Row],[DATE]])</f>
        <v>6</v>
      </c>
      <c r="O444" s="11" t="str">
        <f>TEXT(InputData[[#This Row],[DATE]],"MMMM")</f>
        <v>September</v>
      </c>
      <c r="P444" s="11">
        <f>YEAR(InputData[[#This Row],[DATE]])</f>
        <v>2022</v>
      </c>
    </row>
    <row r="445" spans="1:16" x14ac:dyDescent="0.35">
      <c r="A445" s="3">
        <v>44813</v>
      </c>
      <c r="B445" s="4" t="s">
        <v>92</v>
      </c>
      <c r="C445" s="5">
        <v>9</v>
      </c>
      <c r="D445" s="5" t="s">
        <v>108</v>
      </c>
      <c r="E445" s="5" t="s">
        <v>143</v>
      </c>
      <c r="F445" s="6">
        <v>0</v>
      </c>
      <c r="G445" t="str">
        <f>VLOOKUP(InputData[[#This Row],[PRODUCT ID]],'Master Data'!A:F,2,0)</f>
        <v>Product41</v>
      </c>
      <c r="H445" t="str">
        <f>VLOOKUP(InputData[[#This Row],[PRODUCT ID]],'Master Data'!A:F,3,0)</f>
        <v>Category05</v>
      </c>
      <c r="I445" t="str">
        <f>VLOOKUP(InputData[[#This Row],[PRODUCT ID]],'Master Data'!A:F,4,0)</f>
        <v>Ft</v>
      </c>
      <c r="J445" s="15">
        <f>VLOOKUP(InputData[[#This Row],[PRODUCT ID]],'Master Data'!A:F,5,0)</f>
        <v>138</v>
      </c>
      <c r="K445" s="15">
        <f>VLOOKUP(InputData[[#This Row],[PRODUCT ID]],'Master Data'!A:F,6,0)</f>
        <v>173.88</v>
      </c>
      <c r="L445" s="15">
        <f>InputData[[#This Row],[BUYING PRIZE]]*InputData[[#This Row],[QUANTITY]]</f>
        <v>1242</v>
      </c>
      <c r="M445" s="15">
        <f>InputData[[#This Row],[SELLING PRICE]]*InputData[[#This Row],[QUANTITY]]*(1-InputData[[#This Row],[DISCOUNT %]])</f>
        <v>1564.92</v>
      </c>
      <c r="N445" s="11">
        <f>DAY(InputData[[#This Row],[DATE]])</f>
        <v>9</v>
      </c>
      <c r="O445" s="11" t="str">
        <f>TEXT(InputData[[#This Row],[DATE]],"MMMM")</f>
        <v>September</v>
      </c>
      <c r="P445" s="11">
        <f>YEAR(InputData[[#This Row],[DATE]])</f>
        <v>2022</v>
      </c>
    </row>
    <row r="446" spans="1:16" x14ac:dyDescent="0.35">
      <c r="A446" s="3">
        <v>44813</v>
      </c>
      <c r="B446" s="4" t="s">
        <v>12</v>
      </c>
      <c r="C446" s="5">
        <v>3</v>
      </c>
      <c r="D446" s="5" t="s">
        <v>108</v>
      </c>
      <c r="E446" s="5" t="s">
        <v>143</v>
      </c>
      <c r="F446" s="6">
        <v>0</v>
      </c>
      <c r="G446" t="str">
        <f>VLOOKUP(InputData[[#This Row],[PRODUCT ID]],'Master Data'!A:F,2,0)</f>
        <v>Product03</v>
      </c>
      <c r="H446" t="str">
        <f>VLOOKUP(InputData[[#This Row],[PRODUCT ID]],'Master Data'!A:F,3,0)</f>
        <v>Category01</v>
      </c>
      <c r="I446" t="str">
        <f>VLOOKUP(InputData[[#This Row],[PRODUCT ID]],'Master Data'!A:F,4,0)</f>
        <v>Kg</v>
      </c>
      <c r="J446" s="15">
        <f>VLOOKUP(InputData[[#This Row],[PRODUCT ID]],'Master Data'!A:F,5,0)</f>
        <v>71</v>
      </c>
      <c r="K446" s="15">
        <f>VLOOKUP(InputData[[#This Row],[PRODUCT ID]],'Master Data'!A:F,6,0)</f>
        <v>80.94</v>
      </c>
      <c r="L446" s="15">
        <f>InputData[[#This Row],[BUYING PRIZE]]*InputData[[#This Row],[QUANTITY]]</f>
        <v>213</v>
      </c>
      <c r="M446" s="15">
        <f>InputData[[#This Row],[SELLING PRICE]]*InputData[[#This Row],[QUANTITY]]*(1-InputData[[#This Row],[DISCOUNT %]])</f>
        <v>242.82</v>
      </c>
      <c r="N446" s="11">
        <f>DAY(InputData[[#This Row],[DATE]])</f>
        <v>9</v>
      </c>
      <c r="O446" s="11" t="str">
        <f>TEXT(InputData[[#This Row],[DATE]],"MMMM")</f>
        <v>September</v>
      </c>
      <c r="P446" s="11">
        <f>YEAR(InputData[[#This Row],[DATE]])</f>
        <v>2022</v>
      </c>
    </row>
    <row r="447" spans="1:16" x14ac:dyDescent="0.35">
      <c r="A447" s="3">
        <v>44814</v>
      </c>
      <c r="B447" s="4" t="s">
        <v>79</v>
      </c>
      <c r="C447" s="5">
        <v>15</v>
      </c>
      <c r="D447" s="5" t="s">
        <v>106</v>
      </c>
      <c r="E447" s="5" t="s">
        <v>107</v>
      </c>
      <c r="F447" s="6">
        <v>0</v>
      </c>
      <c r="G447" t="str">
        <f>VLOOKUP(InputData[[#This Row],[PRODUCT ID]],'Master Data'!A:F,2,0)</f>
        <v>Product35</v>
      </c>
      <c r="H447" t="str">
        <f>VLOOKUP(InputData[[#This Row],[PRODUCT ID]],'Master Data'!A:F,3,0)</f>
        <v>Category04</v>
      </c>
      <c r="I447" t="str">
        <f>VLOOKUP(InputData[[#This Row],[PRODUCT ID]],'Master Data'!A:F,4,0)</f>
        <v>No.</v>
      </c>
      <c r="J447" s="15">
        <f>VLOOKUP(InputData[[#This Row],[PRODUCT ID]],'Master Data'!A:F,5,0)</f>
        <v>5</v>
      </c>
      <c r="K447" s="15">
        <f>VLOOKUP(InputData[[#This Row],[PRODUCT ID]],'Master Data'!A:F,6,0)</f>
        <v>6.7</v>
      </c>
      <c r="L447" s="15">
        <f>InputData[[#This Row],[BUYING PRIZE]]*InputData[[#This Row],[QUANTITY]]</f>
        <v>75</v>
      </c>
      <c r="M447" s="15">
        <f>InputData[[#This Row],[SELLING PRICE]]*InputData[[#This Row],[QUANTITY]]*(1-InputData[[#This Row],[DISCOUNT %]])</f>
        <v>100.5</v>
      </c>
      <c r="N447" s="11">
        <f>DAY(InputData[[#This Row],[DATE]])</f>
        <v>10</v>
      </c>
      <c r="O447" s="11" t="str">
        <f>TEXT(InputData[[#This Row],[DATE]],"MMMM")</f>
        <v>September</v>
      </c>
      <c r="P447" s="11">
        <f>YEAR(InputData[[#This Row],[DATE]])</f>
        <v>2022</v>
      </c>
    </row>
    <row r="448" spans="1:16" x14ac:dyDescent="0.35">
      <c r="A448" s="3">
        <v>44814</v>
      </c>
      <c r="B448" s="4" t="s">
        <v>86</v>
      </c>
      <c r="C448" s="5">
        <v>4</v>
      </c>
      <c r="D448" s="5" t="s">
        <v>108</v>
      </c>
      <c r="E448" s="5" t="s">
        <v>107</v>
      </c>
      <c r="F448" s="6">
        <v>0</v>
      </c>
      <c r="G448" t="str">
        <f>VLOOKUP(InputData[[#This Row],[PRODUCT ID]],'Master Data'!A:F,2,0)</f>
        <v>Product38</v>
      </c>
      <c r="H448" t="str">
        <f>VLOOKUP(InputData[[#This Row],[PRODUCT ID]],'Master Data'!A:F,3,0)</f>
        <v>Category05</v>
      </c>
      <c r="I448" t="str">
        <f>VLOOKUP(InputData[[#This Row],[PRODUCT ID]],'Master Data'!A:F,4,0)</f>
        <v>Kg</v>
      </c>
      <c r="J448" s="15">
        <f>VLOOKUP(InputData[[#This Row],[PRODUCT ID]],'Master Data'!A:F,5,0)</f>
        <v>72</v>
      </c>
      <c r="K448" s="15">
        <f>VLOOKUP(InputData[[#This Row],[PRODUCT ID]],'Master Data'!A:F,6,0)</f>
        <v>79.92</v>
      </c>
      <c r="L448" s="15">
        <f>InputData[[#This Row],[BUYING PRIZE]]*InputData[[#This Row],[QUANTITY]]</f>
        <v>288</v>
      </c>
      <c r="M448" s="15">
        <f>InputData[[#This Row],[SELLING PRICE]]*InputData[[#This Row],[QUANTITY]]*(1-InputData[[#This Row],[DISCOUNT %]])</f>
        <v>319.68</v>
      </c>
      <c r="N448" s="11">
        <f>DAY(InputData[[#This Row],[DATE]])</f>
        <v>10</v>
      </c>
      <c r="O448" s="11" t="str">
        <f>TEXT(InputData[[#This Row],[DATE]],"MMMM")</f>
        <v>September</v>
      </c>
      <c r="P448" s="11">
        <f>YEAR(InputData[[#This Row],[DATE]])</f>
        <v>2022</v>
      </c>
    </row>
    <row r="449" spans="1:16" x14ac:dyDescent="0.35">
      <c r="A449" s="3">
        <v>44818</v>
      </c>
      <c r="B449" s="4" t="s">
        <v>67</v>
      </c>
      <c r="C449" s="5">
        <v>3</v>
      </c>
      <c r="D449" s="5" t="s">
        <v>108</v>
      </c>
      <c r="E449" s="5" t="s">
        <v>107</v>
      </c>
      <c r="F449" s="6">
        <v>0</v>
      </c>
      <c r="G449" t="str">
        <f>VLOOKUP(InputData[[#This Row],[PRODUCT ID]],'Master Data'!A:F,2,0)</f>
        <v>Product29</v>
      </c>
      <c r="H449" t="str">
        <f>VLOOKUP(InputData[[#This Row],[PRODUCT ID]],'Master Data'!A:F,3,0)</f>
        <v>Category04</v>
      </c>
      <c r="I449" t="str">
        <f>VLOOKUP(InputData[[#This Row],[PRODUCT ID]],'Master Data'!A:F,4,0)</f>
        <v>Lt</v>
      </c>
      <c r="J449" s="15">
        <f>VLOOKUP(InputData[[#This Row],[PRODUCT ID]],'Master Data'!A:F,5,0)</f>
        <v>47</v>
      </c>
      <c r="K449" s="15">
        <f>VLOOKUP(InputData[[#This Row],[PRODUCT ID]],'Master Data'!A:F,6,0)</f>
        <v>53.11</v>
      </c>
      <c r="L449" s="15">
        <f>InputData[[#This Row],[BUYING PRIZE]]*InputData[[#This Row],[QUANTITY]]</f>
        <v>141</v>
      </c>
      <c r="M449" s="15">
        <f>InputData[[#This Row],[SELLING PRICE]]*InputData[[#This Row],[QUANTITY]]*(1-InputData[[#This Row],[DISCOUNT %]])</f>
        <v>159.32999999999998</v>
      </c>
      <c r="N449" s="11">
        <f>DAY(InputData[[#This Row],[DATE]])</f>
        <v>14</v>
      </c>
      <c r="O449" s="11" t="str">
        <f>TEXT(InputData[[#This Row],[DATE]],"MMMM")</f>
        <v>September</v>
      </c>
      <c r="P449" s="11">
        <f>YEAR(InputData[[#This Row],[DATE]])</f>
        <v>2022</v>
      </c>
    </row>
    <row r="450" spans="1:16" x14ac:dyDescent="0.35">
      <c r="A450" s="3">
        <v>44819</v>
      </c>
      <c r="B450" s="4" t="s">
        <v>83</v>
      </c>
      <c r="C450" s="5">
        <v>15</v>
      </c>
      <c r="D450" s="5" t="s">
        <v>106</v>
      </c>
      <c r="E450" s="5" t="s">
        <v>143</v>
      </c>
      <c r="F450" s="6">
        <v>0</v>
      </c>
      <c r="G450" t="str">
        <f>VLOOKUP(InputData[[#This Row],[PRODUCT ID]],'Master Data'!A:F,2,0)</f>
        <v>Product37</v>
      </c>
      <c r="H450" t="str">
        <f>VLOOKUP(InputData[[#This Row],[PRODUCT ID]],'Master Data'!A:F,3,0)</f>
        <v>Category05</v>
      </c>
      <c r="I450" t="str">
        <f>VLOOKUP(InputData[[#This Row],[PRODUCT ID]],'Master Data'!A:F,4,0)</f>
        <v>Kg</v>
      </c>
      <c r="J450" s="15">
        <f>VLOOKUP(InputData[[#This Row],[PRODUCT ID]],'Master Data'!A:F,5,0)</f>
        <v>67</v>
      </c>
      <c r="K450" s="15">
        <f>VLOOKUP(InputData[[#This Row],[PRODUCT ID]],'Master Data'!A:F,6,0)</f>
        <v>85.76</v>
      </c>
      <c r="L450" s="15">
        <f>InputData[[#This Row],[BUYING PRIZE]]*InputData[[#This Row],[QUANTITY]]</f>
        <v>1005</v>
      </c>
      <c r="M450" s="15">
        <f>InputData[[#This Row],[SELLING PRICE]]*InputData[[#This Row],[QUANTITY]]*(1-InputData[[#This Row],[DISCOUNT %]])</f>
        <v>1286.4000000000001</v>
      </c>
      <c r="N450" s="11">
        <f>DAY(InputData[[#This Row],[DATE]])</f>
        <v>15</v>
      </c>
      <c r="O450" s="11" t="str">
        <f>TEXT(InputData[[#This Row],[DATE]],"MMMM")</f>
        <v>September</v>
      </c>
      <c r="P450" s="11">
        <f>YEAR(InputData[[#This Row],[DATE]])</f>
        <v>2022</v>
      </c>
    </row>
    <row r="451" spans="1:16" x14ac:dyDescent="0.35">
      <c r="A451" s="3">
        <v>44822</v>
      </c>
      <c r="B451" s="4" t="s">
        <v>60</v>
      </c>
      <c r="C451" s="5">
        <v>14</v>
      </c>
      <c r="D451" s="5" t="s">
        <v>106</v>
      </c>
      <c r="E451" s="5" t="s">
        <v>107</v>
      </c>
      <c r="F451" s="6">
        <v>0</v>
      </c>
      <c r="G451" t="str">
        <f>VLOOKUP(InputData[[#This Row],[PRODUCT ID]],'Master Data'!A:F,2,0)</f>
        <v>Product26</v>
      </c>
      <c r="H451" t="str">
        <f>VLOOKUP(InputData[[#This Row],[PRODUCT ID]],'Master Data'!A:F,3,0)</f>
        <v>Category04</v>
      </c>
      <c r="I451" t="str">
        <f>VLOOKUP(InputData[[#This Row],[PRODUCT ID]],'Master Data'!A:F,4,0)</f>
        <v>No.</v>
      </c>
      <c r="J451" s="15">
        <f>VLOOKUP(InputData[[#This Row],[PRODUCT ID]],'Master Data'!A:F,5,0)</f>
        <v>18</v>
      </c>
      <c r="K451" s="15">
        <f>VLOOKUP(InputData[[#This Row],[PRODUCT ID]],'Master Data'!A:F,6,0)</f>
        <v>24.66</v>
      </c>
      <c r="L451" s="15">
        <f>InputData[[#This Row],[BUYING PRIZE]]*InputData[[#This Row],[QUANTITY]]</f>
        <v>252</v>
      </c>
      <c r="M451" s="15">
        <f>InputData[[#This Row],[SELLING PRICE]]*InputData[[#This Row],[QUANTITY]]*(1-InputData[[#This Row],[DISCOUNT %]])</f>
        <v>345.24</v>
      </c>
      <c r="N451" s="11">
        <f>DAY(InputData[[#This Row],[DATE]])</f>
        <v>18</v>
      </c>
      <c r="O451" s="11" t="str">
        <f>TEXT(InputData[[#This Row],[DATE]],"MMMM")</f>
        <v>September</v>
      </c>
      <c r="P451" s="11">
        <f>YEAR(InputData[[#This Row],[DATE]])</f>
        <v>2022</v>
      </c>
    </row>
    <row r="452" spans="1:16" x14ac:dyDescent="0.35">
      <c r="A452" s="3">
        <v>44823</v>
      </c>
      <c r="B452" s="4" t="s">
        <v>75</v>
      </c>
      <c r="C452" s="5">
        <v>8</v>
      </c>
      <c r="D452" s="5" t="s">
        <v>105</v>
      </c>
      <c r="E452" s="5" t="s">
        <v>107</v>
      </c>
      <c r="F452" s="6">
        <v>0</v>
      </c>
      <c r="G452" t="str">
        <f>VLOOKUP(InputData[[#This Row],[PRODUCT ID]],'Master Data'!A:F,2,0)</f>
        <v>Product33</v>
      </c>
      <c r="H452" t="str">
        <f>VLOOKUP(InputData[[#This Row],[PRODUCT ID]],'Master Data'!A:F,3,0)</f>
        <v>Category04</v>
      </c>
      <c r="I452" t="str">
        <f>VLOOKUP(InputData[[#This Row],[PRODUCT ID]],'Master Data'!A:F,4,0)</f>
        <v>Kg</v>
      </c>
      <c r="J452" s="15">
        <f>VLOOKUP(InputData[[#This Row],[PRODUCT ID]],'Master Data'!A:F,5,0)</f>
        <v>95</v>
      </c>
      <c r="K452" s="15">
        <f>VLOOKUP(InputData[[#This Row],[PRODUCT ID]],'Master Data'!A:F,6,0)</f>
        <v>119.7</v>
      </c>
      <c r="L452" s="15">
        <f>InputData[[#This Row],[BUYING PRIZE]]*InputData[[#This Row],[QUANTITY]]</f>
        <v>760</v>
      </c>
      <c r="M452" s="15">
        <f>InputData[[#This Row],[SELLING PRICE]]*InputData[[#This Row],[QUANTITY]]*(1-InputData[[#This Row],[DISCOUNT %]])</f>
        <v>957.6</v>
      </c>
      <c r="N452" s="11">
        <f>DAY(InputData[[#This Row],[DATE]])</f>
        <v>19</v>
      </c>
      <c r="O452" s="11" t="str">
        <f>TEXT(InputData[[#This Row],[DATE]],"MMMM")</f>
        <v>September</v>
      </c>
      <c r="P452" s="11">
        <f>YEAR(InputData[[#This Row],[DATE]])</f>
        <v>2022</v>
      </c>
    </row>
    <row r="453" spans="1:16" x14ac:dyDescent="0.35">
      <c r="A453" s="3">
        <v>44824</v>
      </c>
      <c r="B453" s="4" t="s">
        <v>75</v>
      </c>
      <c r="C453" s="5">
        <v>6</v>
      </c>
      <c r="D453" s="5" t="s">
        <v>108</v>
      </c>
      <c r="E453" s="5" t="s">
        <v>143</v>
      </c>
      <c r="F453" s="6">
        <v>0</v>
      </c>
      <c r="G453" t="str">
        <f>VLOOKUP(InputData[[#This Row],[PRODUCT ID]],'Master Data'!A:F,2,0)</f>
        <v>Product33</v>
      </c>
      <c r="H453" t="str">
        <f>VLOOKUP(InputData[[#This Row],[PRODUCT ID]],'Master Data'!A:F,3,0)</f>
        <v>Category04</v>
      </c>
      <c r="I453" t="str">
        <f>VLOOKUP(InputData[[#This Row],[PRODUCT ID]],'Master Data'!A:F,4,0)</f>
        <v>Kg</v>
      </c>
      <c r="J453" s="15">
        <f>VLOOKUP(InputData[[#This Row],[PRODUCT ID]],'Master Data'!A:F,5,0)</f>
        <v>95</v>
      </c>
      <c r="K453" s="15">
        <f>VLOOKUP(InputData[[#This Row],[PRODUCT ID]],'Master Data'!A:F,6,0)</f>
        <v>119.7</v>
      </c>
      <c r="L453" s="15">
        <f>InputData[[#This Row],[BUYING PRIZE]]*InputData[[#This Row],[QUANTITY]]</f>
        <v>570</v>
      </c>
      <c r="M453" s="15">
        <f>InputData[[#This Row],[SELLING PRICE]]*InputData[[#This Row],[QUANTITY]]*(1-InputData[[#This Row],[DISCOUNT %]])</f>
        <v>718.2</v>
      </c>
      <c r="N453" s="11">
        <f>DAY(InputData[[#This Row],[DATE]])</f>
        <v>20</v>
      </c>
      <c r="O453" s="11" t="str">
        <f>TEXT(InputData[[#This Row],[DATE]],"MMMM")</f>
        <v>September</v>
      </c>
      <c r="P453" s="11">
        <f>YEAR(InputData[[#This Row],[DATE]])</f>
        <v>2022</v>
      </c>
    </row>
    <row r="454" spans="1:16" x14ac:dyDescent="0.35">
      <c r="A454" s="3">
        <v>44824</v>
      </c>
      <c r="B454" s="4" t="s">
        <v>6</v>
      </c>
      <c r="C454" s="5">
        <v>10</v>
      </c>
      <c r="D454" s="5" t="s">
        <v>108</v>
      </c>
      <c r="E454" s="5" t="s">
        <v>143</v>
      </c>
      <c r="F454" s="6">
        <v>0</v>
      </c>
      <c r="G454" t="str">
        <f>VLOOKUP(InputData[[#This Row],[PRODUCT ID]],'Master Data'!A:F,2,0)</f>
        <v>Product01</v>
      </c>
      <c r="H454" t="str">
        <f>VLOOKUP(InputData[[#This Row],[PRODUCT ID]],'Master Data'!A:F,3,0)</f>
        <v>Category01</v>
      </c>
      <c r="I454" t="str">
        <f>VLOOKUP(InputData[[#This Row],[PRODUCT ID]],'Master Data'!A:F,4,0)</f>
        <v>Kg</v>
      </c>
      <c r="J454" s="15">
        <f>VLOOKUP(InputData[[#This Row],[PRODUCT ID]],'Master Data'!A:F,5,0)</f>
        <v>98</v>
      </c>
      <c r="K454" s="15">
        <f>VLOOKUP(InputData[[#This Row],[PRODUCT ID]],'Master Data'!A:F,6,0)</f>
        <v>103.88</v>
      </c>
      <c r="L454" s="15">
        <f>InputData[[#This Row],[BUYING PRIZE]]*InputData[[#This Row],[QUANTITY]]</f>
        <v>980</v>
      </c>
      <c r="M454" s="15">
        <f>InputData[[#This Row],[SELLING PRICE]]*InputData[[#This Row],[QUANTITY]]*(1-InputData[[#This Row],[DISCOUNT %]])</f>
        <v>1038.8</v>
      </c>
      <c r="N454" s="11">
        <f>DAY(InputData[[#This Row],[DATE]])</f>
        <v>20</v>
      </c>
      <c r="O454" s="11" t="str">
        <f>TEXT(InputData[[#This Row],[DATE]],"MMMM")</f>
        <v>September</v>
      </c>
      <c r="P454" s="11">
        <f>YEAR(InputData[[#This Row],[DATE]])</f>
        <v>2022</v>
      </c>
    </row>
    <row r="455" spans="1:16" x14ac:dyDescent="0.35">
      <c r="A455" s="3">
        <v>44825</v>
      </c>
      <c r="B455" s="4" t="s">
        <v>43</v>
      </c>
      <c r="C455" s="5">
        <v>14</v>
      </c>
      <c r="D455" s="5" t="s">
        <v>106</v>
      </c>
      <c r="E455" s="5" t="s">
        <v>143</v>
      </c>
      <c r="F455" s="6">
        <v>0</v>
      </c>
      <c r="G455" t="str">
        <f>VLOOKUP(InputData[[#This Row],[PRODUCT ID]],'Master Data'!A:F,2,0)</f>
        <v>Product18</v>
      </c>
      <c r="H455" t="str">
        <f>VLOOKUP(InputData[[#This Row],[PRODUCT ID]],'Master Data'!A:F,3,0)</f>
        <v>Category02</v>
      </c>
      <c r="I455" t="str">
        <f>VLOOKUP(InputData[[#This Row],[PRODUCT ID]],'Master Data'!A:F,4,0)</f>
        <v>No.</v>
      </c>
      <c r="J455" s="15">
        <f>VLOOKUP(InputData[[#This Row],[PRODUCT ID]],'Master Data'!A:F,5,0)</f>
        <v>37</v>
      </c>
      <c r="K455" s="15">
        <f>VLOOKUP(InputData[[#This Row],[PRODUCT ID]],'Master Data'!A:F,6,0)</f>
        <v>49.21</v>
      </c>
      <c r="L455" s="15">
        <f>InputData[[#This Row],[BUYING PRIZE]]*InputData[[#This Row],[QUANTITY]]</f>
        <v>518</v>
      </c>
      <c r="M455" s="15">
        <f>InputData[[#This Row],[SELLING PRICE]]*InputData[[#This Row],[QUANTITY]]*(1-InputData[[#This Row],[DISCOUNT %]])</f>
        <v>688.94</v>
      </c>
      <c r="N455" s="11">
        <f>DAY(InputData[[#This Row],[DATE]])</f>
        <v>21</v>
      </c>
      <c r="O455" s="11" t="str">
        <f>TEXT(InputData[[#This Row],[DATE]],"MMMM")</f>
        <v>September</v>
      </c>
      <c r="P455" s="11">
        <f>YEAR(InputData[[#This Row],[DATE]])</f>
        <v>2022</v>
      </c>
    </row>
    <row r="456" spans="1:16" x14ac:dyDescent="0.35">
      <c r="A456" s="3">
        <v>44825</v>
      </c>
      <c r="B456" s="4" t="s">
        <v>60</v>
      </c>
      <c r="C456" s="5">
        <v>5</v>
      </c>
      <c r="D456" s="5" t="s">
        <v>108</v>
      </c>
      <c r="E456" s="5" t="s">
        <v>107</v>
      </c>
      <c r="F456" s="6">
        <v>0</v>
      </c>
      <c r="G456" t="str">
        <f>VLOOKUP(InputData[[#This Row],[PRODUCT ID]],'Master Data'!A:F,2,0)</f>
        <v>Product26</v>
      </c>
      <c r="H456" t="str">
        <f>VLOOKUP(InputData[[#This Row],[PRODUCT ID]],'Master Data'!A:F,3,0)</f>
        <v>Category04</v>
      </c>
      <c r="I456" t="str">
        <f>VLOOKUP(InputData[[#This Row],[PRODUCT ID]],'Master Data'!A:F,4,0)</f>
        <v>No.</v>
      </c>
      <c r="J456" s="15">
        <f>VLOOKUP(InputData[[#This Row],[PRODUCT ID]],'Master Data'!A:F,5,0)</f>
        <v>18</v>
      </c>
      <c r="K456" s="15">
        <f>VLOOKUP(InputData[[#This Row],[PRODUCT ID]],'Master Data'!A:F,6,0)</f>
        <v>24.66</v>
      </c>
      <c r="L456" s="15">
        <f>InputData[[#This Row],[BUYING PRIZE]]*InputData[[#This Row],[QUANTITY]]</f>
        <v>90</v>
      </c>
      <c r="M456" s="15">
        <f>InputData[[#This Row],[SELLING PRICE]]*InputData[[#This Row],[QUANTITY]]*(1-InputData[[#This Row],[DISCOUNT %]])</f>
        <v>123.3</v>
      </c>
      <c r="N456" s="11">
        <f>DAY(InputData[[#This Row],[DATE]])</f>
        <v>21</v>
      </c>
      <c r="O456" s="11" t="str">
        <f>TEXT(InputData[[#This Row],[DATE]],"MMMM")</f>
        <v>September</v>
      </c>
      <c r="P456" s="11">
        <f>YEAR(InputData[[#This Row],[DATE]])</f>
        <v>2022</v>
      </c>
    </row>
    <row r="457" spans="1:16" x14ac:dyDescent="0.35">
      <c r="A457" s="3">
        <v>44826</v>
      </c>
      <c r="B457" s="4" t="s">
        <v>96</v>
      </c>
      <c r="C457" s="5">
        <v>12</v>
      </c>
      <c r="D457" s="5" t="s">
        <v>106</v>
      </c>
      <c r="E457" s="5" t="s">
        <v>143</v>
      </c>
      <c r="F457" s="6">
        <v>0</v>
      </c>
      <c r="G457" t="str">
        <f>VLOOKUP(InputData[[#This Row],[PRODUCT ID]],'Master Data'!A:F,2,0)</f>
        <v>Product43</v>
      </c>
      <c r="H457" t="str">
        <f>VLOOKUP(InputData[[#This Row],[PRODUCT ID]],'Master Data'!A:F,3,0)</f>
        <v>Category05</v>
      </c>
      <c r="I457" t="str">
        <f>VLOOKUP(InputData[[#This Row],[PRODUCT ID]],'Master Data'!A:F,4,0)</f>
        <v>Kg</v>
      </c>
      <c r="J457" s="15">
        <f>VLOOKUP(InputData[[#This Row],[PRODUCT ID]],'Master Data'!A:F,5,0)</f>
        <v>67</v>
      </c>
      <c r="K457" s="15">
        <f>VLOOKUP(InputData[[#This Row],[PRODUCT ID]],'Master Data'!A:F,6,0)</f>
        <v>83.08</v>
      </c>
      <c r="L457" s="15">
        <f>InputData[[#This Row],[BUYING PRIZE]]*InputData[[#This Row],[QUANTITY]]</f>
        <v>804</v>
      </c>
      <c r="M457" s="15">
        <f>InputData[[#This Row],[SELLING PRICE]]*InputData[[#This Row],[QUANTITY]]*(1-InputData[[#This Row],[DISCOUNT %]])</f>
        <v>996.96</v>
      </c>
      <c r="N457" s="11">
        <f>DAY(InputData[[#This Row],[DATE]])</f>
        <v>22</v>
      </c>
      <c r="O457" s="11" t="str">
        <f>TEXT(InputData[[#This Row],[DATE]],"MMMM")</f>
        <v>September</v>
      </c>
      <c r="P457" s="11">
        <f>YEAR(InputData[[#This Row],[DATE]])</f>
        <v>2022</v>
      </c>
    </row>
    <row r="458" spans="1:16" x14ac:dyDescent="0.35">
      <c r="A458" s="3">
        <v>44827</v>
      </c>
      <c r="B458" s="4" t="s">
        <v>31</v>
      </c>
      <c r="C458" s="5">
        <v>12</v>
      </c>
      <c r="D458" s="5" t="s">
        <v>108</v>
      </c>
      <c r="E458" s="5" t="s">
        <v>143</v>
      </c>
      <c r="F458" s="6">
        <v>0</v>
      </c>
      <c r="G458" t="str">
        <f>VLOOKUP(InputData[[#This Row],[PRODUCT ID]],'Master Data'!A:F,2,0)</f>
        <v>Product12</v>
      </c>
      <c r="H458" t="str">
        <f>VLOOKUP(InputData[[#This Row],[PRODUCT ID]],'Master Data'!A:F,3,0)</f>
        <v>Category02</v>
      </c>
      <c r="I458" t="str">
        <f>VLOOKUP(InputData[[#This Row],[PRODUCT ID]],'Master Data'!A:F,4,0)</f>
        <v>Kg</v>
      </c>
      <c r="J458" s="15">
        <f>VLOOKUP(InputData[[#This Row],[PRODUCT ID]],'Master Data'!A:F,5,0)</f>
        <v>73</v>
      </c>
      <c r="K458" s="15">
        <f>VLOOKUP(InputData[[#This Row],[PRODUCT ID]],'Master Data'!A:F,6,0)</f>
        <v>94.17</v>
      </c>
      <c r="L458" s="15">
        <f>InputData[[#This Row],[BUYING PRIZE]]*InputData[[#This Row],[QUANTITY]]</f>
        <v>876</v>
      </c>
      <c r="M458" s="15">
        <f>InputData[[#This Row],[SELLING PRICE]]*InputData[[#This Row],[QUANTITY]]*(1-InputData[[#This Row],[DISCOUNT %]])</f>
        <v>1130.04</v>
      </c>
      <c r="N458" s="11">
        <f>DAY(InputData[[#This Row],[DATE]])</f>
        <v>23</v>
      </c>
      <c r="O458" s="11" t="str">
        <f>TEXT(InputData[[#This Row],[DATE]],"MMMM")</f>
        <v>September</v>
      </c>
      <c r="P458" s="11">
        <f>YEAR(InputData[[#This Row],[DATE]])</f>
        <v>2022</v>
      </c>
    </row>
    <row r="459" spans="1:16" x14ac:dyDescent="0.35">
      <c r="A459" s="3">
        <v>44828</v>
      </c>
      <c r="B459" s="4" t="s">
        <v>73</v>
      </c>
      <c r="C459" s="5">
        <v>14</v>
      </c>
      <c r="D459" s="5" t="s">
        <v>108</v>
      </c>
      <c r="E459" s="5" t="s">
        <v>143</v>
      </c>
      <c r="F459" s="6">
        <v>0</v>
      </c>
      <c r="G459" t="str">
        <f>VLOOKUP(InputData[[#This Row],[PRODUCT ID]],'Master Data'!A:F,2,0)</f>
        <v>Product32</v>
      </c>
      <c r="H459" t="str">
        <f>VLOOKUP(InputData[[#This Row],[PRODUCT ID]],'Master Data'!A:F,3,0)</f>
        <v>Category04</v>
      </c>
      <c r="I459" t="str">
        <f>VLOOKUP(InputData[[#This Row],[PRODUCT ID]],'Master Data'!A:F,4,0)</f>
        <v>Kg</v>
      </c>
      <c r="J459" s="15">
        <f>VLOOKUP(InputData[[#This Row],[PRODUCT ID]],'Master Data'!A:F,5,0)</f>
        <v>89</v>
      </c>
      <c r="K459" s="15">
        <f>VLOOKUP(InputData[[#This Row],[PRODUCT ID]],'Master Data'!A:F,6,0)</f>
        <v>117.48</v>
      </c>
      <c r="L459" s="15">
        <f>InputData[[#This Row],[BUYING PRIZE]]*InputData[[#This Row],[QUANTITY]]</f>
        <v>1246</v>
      </c>
      <c r="M459" s="15">
        <f>InputData[[#This Row],[SELLING PRICE]]*InputData[[#This Row],[QUANTITY]]*(1-InputData[[#This Row],[DISCOUNT %]])</f>
        <v>1644.72</v>
      </c>
      <c r="N459" s="11">
        <f>DAY(InputData[[#This Row],[DATE]])</f>
        <v>24</v>
      </c>
      <c r="O459" s="11" t="str">
        <f>TEXT(InputData[[#This Row],[DATE]],"MMMM")</f>
        <v>September</v>
      </c>
      <c r="P459" s="11">
        <f>YEAR(InputData[[#This Row],[DATE]])</f>
        <v>2022</v>
      </c>
    </row>
    <row r="460" spans="1:16" x14ac:dyDescent="0.35">
      <c r="A460" s="3">
        <v>44828</v>
      </c>
      <c r="B460" s="4" t="s">
        <v>73</v>
      </c>
      <c r="C460" s="5">
        <v>8</v>
      </c>
      <c r="D460" s="5" t="s">
        <v>108</v>
      </c>
      <c r="E460" s="5" t="s">
        <v>107</v>
      </c>
      <c r="F460" s="6">
        <v>0</v>
      </c>
      <c r="G460" t="str">
        <f>VLOOKUP(InputData[[#This Row],[PRODUCT ID]],'Master Data'!A:F,2,0)</f>
        <v>Product32</v>
      </c>
      <c r="H460" t="str">
        <f>VLOOKUP(InputData[[#This Row],[PRODUCT ID]],'Master Data'!A:F,3,0)</f>
        <v>Category04</v>
      </c>
      <c r="I460" t="str">
        <f>VLOOKUP(InputData[[#This Row],[PRODUCT ID]],'Master Data'!A:F,4,0)</f>
        <v>Kg</v>
      </c>
      <c r="J460" s="15">
        <f>VLOOKUP(InputData[[#This Row],[PRODUCT ID]],'Master Data'!A:F,5,0)</f>
        <v>89</v>
      </c>
      <c r="K460" s="15">
        <f>VLOOKUP(InputData[[#This Row],[PRODUCT ID]],'Master Data'!A:F,6,0)</f>
        <v>117.48</v>
      </c>
      <c r="L460" s="15">
        <f>InputData[[#This Row],[BUYING PRIZE]]*InputData[[#This Row],[QUANTITY]]</f>
        <v>712</v>
      </c>
      <c r="M460" s="15">
        <f>InputData[[#This Row],[SELLING PRICE]]*InputData[[#This Row],[QUANTITY]]*(1-InputData[[#This Row],[DISCOUNT %]])</f>
        <v>939.84</v>
      </c>
      <c r="N460" s="11">
        <f>DAY(InputData[[#This Row],[DATE]])</f>
        <v>24</v>
      </c>
      <c r="O460" s="11" t="str">
        <f>TEXT(InputData[[#This Row],[DATE]],"MMMM")</f>
        <v>September</v>
      </c>
      <c r="P460" s="11">
        <f>YEAR(InputData[[#This Row],[DATE]])</f>
        <v>2022</v>
      </c>
    </row>
    <row r="461" spans="1:16" x14ac:dyDescent="0.35">
      <c r="A461" s="3">
        <v>44831</v>
      </c>
      <c r="B461" s="4" t="s">
        <v>81</v>
      </c>
      <c r="C461" s="5">
        <v>4</v>
      </c>
      <c r="D461" s="5" t="s">
        <v>108</v>
      </c>
      <c r="E461" s="5" t="s">
        <v>107</v>
      </c>
      <c r="F461" s="6">
        <v>0</v>
      </c>
      <c r="G461" t="str">
        <f>VLOOKUP(InputData[[#This Row],[PRODUCT ID]],'Master Data'!A:F,2,0)</f>
        <v>Product36</v>
      </c>
      <c r="H461" t="str">
        <f>VLOOKUP(InputData[[#This Row],[PRODUCT ID]],'Master Data'!A:F,3,0)</f>
        <v>Category04</v>
      </c>
      <c r="I461" t="str">
        <f>VLOOKUP(InputData[[#This Row],[PRODUCT ID]],'Master Data'!A:F,4,0)</f>
        <v>Kg</v>
      </c>
      <c r="J461" s="15">
        <f>VLOOKUP(InputData[[#This Row],[PRODUCT ID]],'Master Data'!A:F,5,0)</f>
        <v>90</v>
      </c>
      <c r="K461" s="15">
        <f>VLOOKUP(InputData[[#This Row],[PRODUCT ID]],'Master Data'!A:F,6,0)</f>
        <v>96.3</v>
      </c>
      <c r="L461" s="15">
        <f>InputData[[#This Row],[BUYING PRIZE]]*InputData[[#This Row],[QUANTITY]]</f>
        <v>360</v>
      </c>
      <c r="M461" s="15">
        <f>InputData[[#This Row],[SELLING PRICE]]*InputData[[#This Row],[QUANTITY]]*(1-InputData[[#This Row],[DISCOUNT %]])</f>
        <v>385.2</v>
      </c>
      <c r="N461" s="11">
        <f>DAY(InputData[[#This Row],[DATE]])</f>
        <v>27</v>
      </c>
      <c r="O461" s="11" t="str">
        <f>TEXT(InputData[[#This Row],[DATE]],"MMMM")</f>
        <v>September</v>
      </c>
      <c r="P461" s="11">
        <f>YEAR(InputData[[#This Row],[DATE]])</f>
        <v>2022</v>
      </c>
    </row>
    <row r="462" spans="1:16" x14ac:dyDescent="0.35">
      <c r="A462" s="3">
        <v>44831</v>
      </c>
      <c r="B462" s="4" t="s">
        <v>98</v>
      </c>
      <c r="C462" s="5">
        <v>9</v>
      </c>
      <c r="D462" s="5" t="s">
        <v>108</v>
      </c>
      <c r="E462" s="5" t="s">
        <v>107</v>
      </c>
      <c r="F462" s="6">
        <v>0</v>
      </c>
      <c r="G462" t="str">
        <f>VLOOKUP(InputData[[#This Row],[PRODUCT ID]],'Master Data'!A:F,2,0)</f>
        <v>Product44</v>
      </c>
      <c r="H462" t="str">
        <f>VLOOKUP(InputData[[#This Row],[PRODUCT ID]],'Master Data'!A:F,3,0)</f>
        <v>Category05</v>
      </c>
      <c r="I462" t="str">
        <f>VLOOKUP(InputData[[#This Row],[PRODUCT ID]],'Master Data'!A:F,4,0)</f>
        <v>Kg</v>
      </c>
      <c r="J462" s="15">
        <f>VLOOKUP(InputData[[#This Row],[PRODUCT ID]],'Master Data'!A:F,5,0)</f>
        <v>76</v>
      </c>
      <c r="K462" s="15">
        <f>VLOOKUP(InputData[[#This Row],[PRODUCT ID]],'Master Data'!A:F,6,0)</f>
        <v>82.08</v>
      </c>
      <c r="L462" s="15">
        <f>InputData[[#This Row],[BUYING PRIZE]]*InputData[[#This Row],[QUANTITY]]</f>
        <v>684</v>
      </c>
      <c r="M462" s="15">
        <f>InputData[[#This Row],[SELLING PRICE]]*InputData[[#This Row],[QUANTITY]]*(1-InputData[[#This Row],[DISCOUNT %]])</f>
        <v>738.72</v>
      </c>
      <c r="N462" s="11">
        <f>DAY(InputData[[#This Row],[DATE]])</f>
        <v>27</v>
      </c>
      <c r="O462" s="11" t="str">
        <f>TEXT(InputData[[#This Row],[DATE]],"MMMM")</f>
        <v>September</v>
      </c>
      <c r="P462" s="11">
        <f>YEAR(InputData[[#This Row],[DATE]])</f>
        <v>2022</v>
      </c>
    </row>
    <row r="463" spans="1:16" x14ac:dyDescent="0.35">
      <c r="A463" s="3">
        <v>44831</v>
      </c>
      <c r="B463" s="4" t="s">
        <v>86</v>
      </c>
      <c r="C463" s="5">
        <v>3</v>
      </c>
      <c r="D463" s="5" t="s">
        <v>105</v>
      </c>
      <c r="E463" s="5" t="s">
        <v>107</v>
      </c>
      <c r="F463" s="6">
        <v>0</v>
      </c>
      <c r="G463" t="str">
        <f>VLOOKUP(InputData[[#This Row],[PRODUCT ID]],'Master Data'!A:F,2,0)</f>
        <v>Product38</v>
      </c>
      <c r="H463" t="str">
        <f>VLOOKUP(InputData[[#This Row],[PRODUCT ID]],'Master Data'!A:F,3,0)</f>
        <v>Category05</v>
      </c>
      <c r="I463" t="str">
        <f>VLOOKUP(InputData[[#This Row],[PRODUCT ID]],'Master Data'!A:F,4,0)</f>
        <v>Kg</v>
      </c>
      <c r="J463" s="15">
        <f>VLOOKUP(InputData[[#This Row],[PRODUCT ID]],'Master Data'!A:F,5,0)</f>
        <v>72</v>
      </c>
      <c r="K463" s="15">
        <f>VLOOKUP(InputData[[#This Row],[PRODUCT ID]],'Master Data'!A:F,6,0)</f>
        <v>79.92</v>
      </c>
      <c r="L463" s="15">
        <f>InputData[[#This Row],[BUYING PRIZE]]*InputData[[#This Row],[QUANTITY]]</f>
        <v>216</v>
      </c>
      <c r="M463" s="15">
        <f>InputData[[#This Row],[SELLING PRICE]]*InputData[[#This Row],[QUANTITY]]*(1-InputData[[#This Row],[DISCOUNT %]])</f>
        <v>239.76</v>
      </c>
      <c r="N463" s="11">
        <f>DAY(InputData[[#This Row],[DATE]])</f>
        <v>27</v>
      </c>
      <c r="O463" s="11" t="str">
        <f>TEXT(InputData[[#This Row],[DATE]],"MMMM")</f>
        <v>September</v>
      </c>
      <c r="P463" s="11">
        <f>YEAR(InputData[[#This Row],[DATE]])</f>
        <v>2022</v>
      </c>
    </row>
    <row r="464" spans="1:16" x14ac:dyDescent="0.35">
      <c r="A464" s="3">
        <v>44833</v>
      </c>
      <c r="B464" s="4" t="s">
        <v>77</v>
      </c>
      <c r="C464" s="5">
        <v>13</v>
      </c>
      <c r="D464" s="5" t="s">
        <v>108</v>
      </c>
      <c r="E464" s="5" t="s">
        <v>143</v>
      </c>
      <c r="F464" s="6">
        <v>0</v>
      </c>
      <c r="G464" t="str">
        <f>VLOOKUP(InputData[[#This Row],[PRODUCT ID]],'Master Data'!A:F,2,0)</f>
        <v>Product34</v>
      </c>
      <c r="H464" t="str">
        <f>VLOOKUP(InputData[[#This Row],[PRODUCT ID]],'Master Data'!A:F,3,0)</f>
        <v>Category04</v>
      </c>
      <c r="I464" t="str">
        <f>VLOOKUP(InputData[[#This Row],[PRODUCT ID]],'Master Data'!A:F,4,0)</f>
        <v>Lt</v>
      </c>
      <c r="J464" s="15">
        <f>VLOOKUP(InputData[[#This Row],[PRODUCT ID]],'Master Data'!A:F,5,0)</f>
        <v>55</v>
      </c>
      <c r="K464" s="15">
        <f>VLOOKUP(InputData[[#This Row],[PRODUCT ID]],'Master Data'!A:F,6,0)</f>
        <v>58.3</v>
      </c>
      <c r="L464" s="15">
        <f>InputData[[#This Row],[BUYING PRIZE]]*InputData[[#This Row],[QUANTITY]]</f>
        <v>715</v>
      </c>
      <c r="M464" s="15">
        <f>InputData[[#This Row],[SELLING PRICE]]*InputData[[#This Row],[QUANTITY]]*(1-InputData[[#This Row],[DISCOUNT %]])</f>
        <v>757.9</v>
      </c>
      <c r="N464" s="11">
        <f>DAY(InputData[[#This Row],[DATE]])</f>
        <v>29</v>
      </c>
      <c r="O464" s="11" t="str">
        <f>TEXT(InputData[[#This Row],[DATE]],"MMMM")</f>
        <v>September</v>
      </c>
      <c r="P464" s="11">
        <f>YEAR(InputData[[#This Row],[DATE]])</f>
        <v>2022</v>
      </c>
    </row>
    <row r="465" spans="1:16" x14ac:dyDescent="0.35">
      <c r="A465" s="3">
        <v>44837</v>
      </c>
      <c r="B465" s="4" t="s">
        <v>29</v>
      </c>
      <c r="C465" s="5">
        <v>5</v>
      </c>
      <c r="D465" s="5" t="s">
        <v>108</v>
      </c>
      <c r="E465" s="5" t="s">
        <v>107</v>
      </c>
      <c r="F465" s="6">
        <v>0</v>
      </c>
      <c r="G465" t="str">
        <f>VLOOKUP(InputData[[#This Row],[PRODUCT ID]],'Master Data'!A:F,2,0)</f>
        <v>Product11</v>
      </c>
      <c r="H465" t="str">
        <f>VLOOKUP(InputData[[#This Row],[PRODUCT ID]],'Master Data'!A:F,3,0)</f>
        <v>Category02</v>
      </c>
      <c r="I465" t="str">
        <f>VLOOKUP(InputData[[#This Row],[PRODUCT ID]],'Master Data'!A:F,4,0)</f>
        <v>Lt</v>
      </c>
      <c r="J465" s="15">
        <f>VLOOKUP(InputData[[#This Row],[PRODUCT ID]],'Master Data'!A:F,5,0)</f>
        <v>44</v>
      </c>
      <c r="K465" s="15">
        <f>VLOOKUP(InputData[[#This Row],[PRODUCT ID]],'Master Data'!A:F,6,0)</f>
        <v>48.4</v>
      </c>
      <c r="L465" s="15">
        <f>InputData[[#This Row],[BUYING PRIZE]]*InputData[[#This Row],[QUANTITY]]</f>
        <v>220</v>
      </c>
      <c r="M465" s="15">
        <f>InputData[[#This Row],[SELLING PRICE]]*InputData[[#This Row],[QUANTITY]]*(1-InputData[[#This Row],[DISCOUNT %]])</f>
        <v>242</v>
      </c>
      <c r="N465" s="11">
        <f>DAY(InputData[[#This Row],[DATE]])</f>
        <v>3</v>
      </c>
      <c r="O465" s="11" t="str">
        <f>TEXT(InputData[[#This Row],[DATE]],"MMMM")</f>
        <v>October</v>
      </c>
      <c r="P465" s="11">
        <f>YEAR(InputData[[#This Row],[DATE]])</f>
        <v>2022</v>
      </c>
    </row>
    <row r="466" spans="1:16" x14ac:dyDescent="0.35">
      <c r="A466" s="3">
        <v>44838</v>
      </c>
      <c r="B466" s="4" t="s">
        <v>20</v>
      </c>
      <c r="C466" s="5">
        <v>15</v>
      </c>
      <c r="D466" s="5" t="s">
        <v>108</v>
      </c>
      <c r="E466" s="5" t="s">
        <v>143</v>
      </c>
      <c r="F466" s="6">
        <v>0</v>
      </c>
      <c r="G466" t="str">
        <f>VLOOKUP(InputData[[#This Row],[PRODUCT ID]],'Master Data'!A:F,2,0)</f>
        <v>Product07</v>
      </c>
      <c r="H466" t="str">
        <f>VLOOKUP(InputData[[#This Row],[PRODUCT ID]],'Master Data'!A:F,3,0)</f>
        <v>Category01</v>
      </c>
      <c r="I466" t="str">
        <f>VLOOKUP(InputData[[#This Row],[PRODUCT ID]],'Master Data'!A:F,4,0)</f>
        <v>Lt</v>
      </c>
      <c r="J466" s="15">
        <f>VLOOKUP(InputData[[#This Row],[PRODUCT ID]],'Master Data'!A:F,5,0)</f>
        <v>43</v>
      </c>
      <c r="K466" s="15">
        <f>VLOOKUP(InputData[[#This Row],[PRODUCT ID]],'Master Data'!A:F,6,0)</f>
        <v>47.730000000000004</v>
      </c>
      <c r="L466" s="15">
        <f>InputData[[#This Row],[BUYING PRIZE]]*InputData[[#This Row],[QUANTITY]]</f>
        <v>645</v>
      </c>
      <c r="M466" s="15">
        <f>InputData[[#This Row],[SELLING PRICE]]*InputData[[#This Row],[QUANTITY]]*(1-InputData[[#This Row],[DISCOUNT %]])</f>
        <v>715.95</v>
      </c>
      <c r="N466" s="11">
        <f>DAY(InputData[[#This Row],[DATE]])</f>
        <v>4</v>
      </c>
      <c r="O466" s="11" t="str">
        <f>TEXT(InputData[[#This Row],[DATE]],"MMMM")</f>
        <v>October</v>
      </c>
      <c r="P466" s="11">
        <f>YEAR(InputData[[#This Row],[DATE]])</f>
        <v>2022</v>
      </c>
    </row>
    <row r="467" spans="1:16" x14ac:dyDescent="0.35">
      <c r="A467" s="3">
        <v>44840</v>
      </c>
      <c r="B467" s="4" t="s">
        <v>79</v>
      </c>
      <c r="C467" s="5">
        <v>1</v>
      </c>
      <c r="D467" s="5" t="s">
        <v>108</v>
      </c>
      <c r="E467" s="5" t="s">
        <v>143</v>
      </c>
      <c r="F467" s="6">
        <v>0</v>
      </c>
      <c r="G467" t="str">
        <f>VLOOKUP(InputData[[#This Row],[PRODUCT ID]],'Master Data'!A:F,2,0)</f>
        <v>Product35</v>
      </c>
      <c r="H467" t="str">
        <f>VLOOKUP(InputData[[#This Row],[PRODUCT ID]],'Master Data'!A:F,3,0)</f>
        <v>Category04</v>
      </c>
      <c r="I467" t="str">
        <f>VLOOKUP(InputData[[#This Row],[PRODUCT ID]],'Master Data'!A:F,4,0)</f>
        <v>No.</v>
      </c>
      <c r="J467" s="15">
        <f>VLOOKUP(InputData[[#This Row],[PRODUCT ID]],'Master Data'!A:F,5,0)</f>
        <v>5</v>
      </c>
      <c r="K467" s="15">
        <f>VLOOKUP(InputData[[#This Row],[PRODUCT ID]],'Master Data'!A:F,6,0)</f>
        <v>6.7</v>
      </c>
      <c r="L467" s="15">
        <f>InputData[[#This Row],[BUYING PRIZE]]*InputData[[#This Row],[QUANTITY]]</f>
        <v>5</v>
      </c>
      <c r="M467" s="15">
        <f>InputData[[#This Row],[SELLING PRICE]]*InputData[[#This Row],[QUANTITY]]*(1-InputData[[#This Row],[DISCOUNT %]])</f>
        <v>6.7</v>
      </c>
      <c r="N467" s="11">
        <f>DAY(InputData[[#This Row],[DATE]])</f>
        <v>6</v>
      </c>
      <c r="O467" s="11" t="str">
        <f>TEXT(InputData[[#This Row],[DATE]],"MMMM")</f>
        <v>October</v>
      </c>
      <c r="P467" s="11">
        <f>YEAR(InputData[[#This Row],[DATE]])</f>
        <v>2022</v>
      </c>
    </row>
    <row r="468" spans="1:16" x14ac:dyDescent="0.35">
      <c r="A468" s="3">
        <v>44843</v>
      </c>
      <c r="B468" s="4" t="s">
        <v>86</v>
      </c>
      <c r="C468" s="5">
        <v>14</v>
      </c>
      <c r="D468" s="5" t="s">
        <v>106</v>
      </c>
      <c r="E468" s="5" t="s">
        <v>143</v>
      </c>
      <c r="F468" s="6">
        <v>0</v>
      </c>
      <c r="G468" t="str">
        <f>VLOOKUP(InputData[[#This Row],[PRODUCT ID]],'Master Data'!A:F,2,0)</f>
        <v>Product38</v>
      </c>
      <c r="H468" t="str">
        <f>VLOOKUP(InputData[[#This Row],[PRODUCT ID]],'Master Data'!A:F,3,0)</f>
        <v>Category05</v>
      </c>
      <c r="I468" t="str">
        <f>VLOOKUP(InputData[[#This Row],[PRODUCT ID]],'Master Data'!A:F,4,0)</f>
        <v>Kg</v>
      </c>
      <c r="J468" s="15">
        <f>VLOOKUP(InputData[[#This Row],[PRODUCT ID]],'Master Data'!A:F,5,0)</f>
        <v>72</v>
      </c>
      <c r="K468" s="15">
        <f>VLOOKUP(InputData[[#This Row],[PRODUCT ID]],'Master Data'!A:F,6,0)</f>
        <v>79.92</v>
      </c>
      <c r="L468" s="15">
        <f>InputData[[#This Row],[BUYING PRIZE]]*InputData[[#This Row],[QUANTITY]]</f>
        <v>1008</v>
      </c>
      <c r="M468" s="15">
        <f>InputData[[#This Row],[SELLING PRICE]]*InputData[[#This Row],[QUANTITY]]*(1-InputData[[#This Row],[DISCOUNT %]])</f>
        <v>1118.8800000000001</v>
      </c>
      <c r="N468" s="11">
        <f>DAY(InputData[[#This Row],[DATE]])</f>
        <v>9</v>
      </c>
      <c r="O468" s="11" t="str">
        <f>TEXT(InputData[[#This Row],[DATE]],"MMMM")</f>
        <v>October</v>
      </c>
      <c r="P468" s="11">
        <f>YEAR(InputData[[#This Row],[DATE]])</f>
        <v>2022</v>
      </c>
    </row>
    <row r="469" spans="1:16" x14ac:dyDescent="0.35">
      <c r="A469" s="3">
        <v>44844</v>
      </c>
      <c r="B469" s="4" t="s">
        <v>45</v>
      </c>
      <c r="C469" s="5">
        <v>9</v>
      </c>
      <c r="D469" s="5" t="s">
        <v>108</v>
      </c>
      <c r="E469" s="5" t="s">
        <v>143</v>
      </c>
      <c r="F469" s="6">
        <v>0</v>
      </c>
      <c r="G469" t="str">
        <f>VLOOKUP(InputData[[#This Row],[PRODUCT ID]],'Master Data'!A:F,2,0)</f>
        <v>Product19</v>
      </c>
      <c r="H469" t="str">
        <f>VLOOKUP(InputData[[#This Row],[PRODUCT ID]],'Master Data'!A:F,3,0)</f>
        <v>Category02</v>
      </c>
      <c r="I469" t="str">
        <f>VLOOKUP(InputData[[#This Row],[PRODUCT ID]],'Master Data'!A:F,4,0)</f>
        <v>Ft</v>
      </c>
      <c r="J469" s="15">
        <f>VLOOKUP(InputData[[#This Row],[PRODUCT ID]],'Master Data'!A:F,5,0)</f>
        <v>150</v>
      </c>
      <c r="K469" s="15">
        <f>VLOOKUP(InputData[[#This Row],[PRODUCT ID]],'Master Data'!A:F,6,0)</f>
        <v>210</v>
      </c>
      <c r="L469" s="15">
        <f>InputData[[#This Row],[BUYING PRIZE]]*InputData[[#This Row],[QUANTITY]]</f>
        <v>1350</v>
      </c>
      <c r="M469" s="15">
        <f>InputData[[#This Row],[SELLING PRICE]]*InputData[[#This Row],[QUANTITY]]*(1-InputData[[#This Row],[DISCOUNT %]])</f>
        <v>1890</v>
      </c>
      <c r="N469" s="11">
        <f>DAY(InputData[[#This Row],[DATE]])</f>
        <v>10</v>
      </c>
      <c r="O469" s="11" t="str">
        <f>TEXT(InputData[[#This Row],[DATE]],"MMMM")</f>
        <v>October</v>
      </c>
      <c r="P469" s="11">
        <f>YEAR(InputData[[#This Row],[DATE]])</f>
        <v>2022</v>
      </c>
    </row>
    <row r="470" spans="1:16" x14ac:dyDescent="0.35">
      <c r="A470" s="3">
        <v>44844</v>
      </c>
      <c r="B470" s="4" t="s">
        <v>98</v>
      </c>
      <c r="C470" s="5">
        <v>12</v>
      </c>
      <c r="D470" s="5" t="s">
        <v>106</v>
      </c>
      <c r="E470" s="5" t="s">
        <v>143</v>
      </c>
      <c r="F470" s="6">
        <v>0</v>
      </c>
      <c r="G470" t="str">
        <f>VLOOKUP(InputData[[#This Row],[PRODUCT ID]],'Master Data'!A:F,2,0)</f>
        <v>Product44</v>
      </c>
      <c r="H470" t="str">
        <f>VLOOKUP(InputData[[#This Row],[PRODUCT ID]],'Master Data'!A:F,3,0)</f>
        <v>Category05</v>
      </c>
      <c r="I470" t="str">
        <f>VLOOKUP(InputData[[#This Row],[PRODUCT ID]],'Master Data'!A:F,4,0)</f>
        <v>Kg</v>
      </c>
      <c r="J470" s="15">
        <f>VLOOKUP(InputData[[#This Row],[PRODUCT ID]],'Master Data'!A:F,5,0)</f>
        <v>76</v>
      </c>
      <c r="K470" s="15">
        <f>VLOOKUP(InputData[[#This Row],[PRODUCT ID]],'Master Data'!A:F,6,0)</f>
        <v>82.08</v>
      </c>
      <c r="L470" s="15">
        <f>InputData[[#This Row],[BUYING PRIZE]]*InputData[[#This Row],[QUANTITY]]</f>
        <v>912</v>
      </c>
      <c r="M470" s="15">
        <f>InputData[[#This Row],[SELLING PRICE]]*InputData[[#This Row],[QUANTITY]]*(1-InputData[[#This Row],[DISCOUNT %]])</f>
        <v>984.96</v>
      </c>
      <c r="N470" s="11">
        <f>DAY(InputData[[#This Row],[DATE]])</f>
        <v>10</v>
      </c>
      <c r="O470" s="11" t="str">
        <f>TEXT(InputData[[#This Row],[DATE]],"MMMM")</f>
        <v>October</v>
      </c>
      <c r="P470" s="11">
        <f>YEAR(InputData[[#This Row],[DATE]])</f>
        <v>2022</v>
      </c>
    </row>
    <row r="471" spans="1:16" x14ac:dyDescent="0.35">
      <c r="A471" s="3">
        <v>44845</v>
      </c>
      <c r="B471" s="4" t="s">
        <v>22</v>
      </c>
      <c r="C471" s="5">
        <v>10</v>
      </c>
      <c r="D471" s="5" t="s">
        <v>108</v>
      </c>
      <c r="E471" s="5" t="s">
        <v>143</v>
      </c>
      <c r="F471" s="6">
        <v>0</v>
      </c>
      <c r="G471" t="str">
        <f>VLOOKUP(InputData[[#This Row],[PRODUCT ID]],'Master Data'!A:F,2,0)</f>
        <v>Product08</v>
      </c>
      <c r="H471" t="str">
        <f>VLOOKUP(InputData[[#This Row],[PRODUCT ID]],'Master Data'!A:F,3,0)</f>
        <v>Category01</v>
      </c>
      <c r="I471" t="str">
        <f>VLOOKUP(InputData[[#This Row],[PRODUCT ID]],'Master Data'!A:F,4,0)</f>
        <v>Kg</v>
      </c>
      <c r="J471" s="15">
        <f>VLOOKUP(InputData[[#This Row],[PRODUCT ID]],'Master Data'!A:F,5,0)</f>
        <v>83</v>
      </c>
      <c r="K471" s="15">
        <f>VLOOKUP(InputData[[#This Row],[PRODUCT ID]],'Master Data'!A:F,6,0)</f>
        <v>94.62</v>
      </c>
      <c r="L471" s="15">
        <f>InputData[[#This Row],[BUYING PRIZE]]*InputData[[#This Row],[QUANTITY]]</f>
        <v>830</v>
      </c>
      <c r="M471" s="15">
        <f>InputData[[#This Row],[SELLING PRICE]]*InputData[[#This Row],[QUANTITY]]*(1-InputData[[#This Row],[DISCOUNT %]])</f>
        <v>946.2</v>
      </c>
      <c r="N471" s="11">
        <f>DAY(InputData[[#This Row],[DATE]])</f>
        <v>11</v>
      </c>
      <c r="O471" s="11" t="str">
        <f>TEXT(InputData[[#This Row],[DATE]],"MMMM")</f>
        <v>October</v>
      </c>
      <c r="P471" s="11">
        <f>YEAR(InputData[[#This Row],[DATE]])</f>
        <v>2022</v>
      </c>
    </row>
    <row r="472" spans="1:16" x14ac:dyDescent="0.35">
      <c r="A472" s="3">
        <v>44847</v>
      </c>
      <c r="B472" s="4" t="s">
        <v>10</v>
      </c>
      <c r="C472" s="5">
        <v>15</v>
      </c>
      <c r="D472" s="5" t="s">
        <v>106</v>
      </c>
      <c r="E472" s="5" t="s">
        <v>143</v>
      </c>
      <c r="F472" s="6">
        <v>0</v>
      </c>
      <c r="G472" t="str">
        <f>VLOOKUP(InputData[[#This Row],[PRODUCT ID]],'Master Data'!A:F,2,0)</f>
        <v>Product02</v>
      </c>
      <c r="H472" t="str">
        <f>VLOOKUP(InputData[[#This Row],[PRODUCT ID]],'Master Data'!A:F,3,0)</f>
        <v>Category01</v>
      </c>
      <c r="I472" t="str">
        <f>VLOOKUP(InputData[[#This Row],[PRODUCT ID]],'Master Data'!A:F,4,0)</f>
        <v>Kg</v>
      </c>
      <c r="J472" s="15">
        <f>VLOOKUP(InputData[[#This Row],[PRODUCT ID]],'Master Data'!A:F,5,0)</f>
        <v>105</v>
      </c>
      <c r="K472" s="15">
        <f>VLOOKUP(InputData[[#This Row],[PRODUCT ID]],'Master Data'!A:F,6,0)</f>
        <v>142.80000000000001</v>
      </c>
      <c r="L472" s="15">
        <f>InputData[[#This Row],[BUYING PRIZE]]*InputData[[#This Row],[QUANTITY]]</f>
        <v>1575</v>
      </c>
      <c r="M472" s="15">
        <f>InputData[[#This Row],[SELLING PRICE]]*InputData[[#This Row],[QUANTITY]]*(1-InputData[[#This Row],[DISCOUNT %]])</f>
        <v>2142</v>
      </c>
      <c r="N472" s="11">
        <f>DAY(InputData[[#This Row],[DATE]])</f>
        <v>13</v>
      </c>
      <c r="O472" s="11" t="str">
        <f>TEXT(InputData[[#This Row],[DATE]],"MMMM")</f>
        <v>October</v>
      </c>
      <c r="P472" s="11">
        <f>YEAR(InputData[[#This Row],[DATE]])</f>
        <v>2022</v>
      </c>
    </row>
    <row r="473" spans="1:16" x14ac:dyDescent="0.35">
      <c r="A473" s="3">
        <v>44848</v>
      </c>
      <c r="B473" s="4" t="s">
        <v>98</v>
      </c>
      <c r="C473" s="5">
        <v>15</v>
      </c>
      <c r="D473" s="5" t="s">
        <v>105</v>
      </c>
      <c r="E473" s="5" t="s">
        <v>143</v>
      </c>
      <c r="F473" s="6">
        <v>0</v>
      </c>
      <c r="G473" t="str">
        <f>VLOOKUP(InputData[[#This Row],[PRODUCT ID]],'Master Data'!A:F,2,0)</f>
        <v>Product44</v>
      </c>
      <c r="H473" t="str">
        <f>VLOOKUP(InputData[[#This Row],[PRODUCT ID]],'Master Data'!A:F,3,0)</f>
        <v>Category05</v>
      </c>
      <c r="I473" t="str">
        <f>VLOOKUP(InputData[[#This Row],[PRODUCT ID]],'Master Data'!A:F,4,0)</f>
        <v>Kg</v>
      </c>
      <c r="J473" s="15">
        <f>VLOOKUP(InputData[[#This Row],[PRODUCT ID]],'Master Data'!A:F,5,0)</f>
        <v>76</v>
      </c>
      <c r="K473" s="15">
        <f>VLOOKUP(InputData[[#This Row],[PRODUCT ID]],'Master Data'!A:F,6,0)</f>
        <v>82.08</v>
      </c>
      <c r="L473" s="15">
        <f>InputData[[#This Row],[BUYING PRIZE]]*InputData[[#This Row],[QUANTITY]]</f>
        <v>1140</v>
      </c>
      <c r="M473" s="15">
        <f>InputData[[#This Row],[SELLING PRICE]]*InputData[[#This Row],[QUANTITY]]*(1-InputData[[#This Row],[DISCOUNT %]])</f>
        <v>1231.2</v>
      </c>
      <c r="N473" s="11">
        <f>DAY(InputData[[#This Row],[DATE]])</f>
        <v>14</v>
      </c>
      <c r="O473" s="11" t="str">
        <f>TEXT(InputData[[#This Row],[DATE]],"MMMM")</f>
        <v>October</v>
      </c>
      <c r="P473" s="11">
        <f>YEAR(InputData[[#This Row],[DATE]])</f>
        <v>2022</v>
      </c>
    </row>
    <row r="474" spans="1:16" x14ac:dyDescent="0.35">
      <c r="A474" s="3">
        <v>44849</v>
      </c>
      <c r="B474" s="4" t="s">
        <v>37</v>
      </c>
      <c r="C474" s="5">
        <v>10</v>
      </c>
      <c r="D474" s="5" t="s">
        <v>108</v>
      </c>
      <c r="E474" s="5" t="s">
        <v>107</v>
      </c>
      <c r="F474" s="6">
        <v>0</v>
      </c>
      <c r="G474" t="str">
        <f>VLOOKUP(InputData[[#This Row],[PRODUCT ID]],'Master Data'!A:F,2,0)</f>
        <v>Product15</v>
      </c>
      <c r="H474" t="str">
        <f>VLOOKUP(InputData[[#This Row],[PRODUCT ID]],'Master Data'!A:F,3,0)</f>
        <v>Category02</v>
      </c>
      <c r="I474" t="str">
        <f>VLOOKUP(InputData[[#This Row],[PRODUCT ID]],'Master Data'!A:F,4,0)</f>
        <v>No.</v>
      </c>
      <c r="J474" s="15">
        <f>VLOOKUP(InputData[[#This Row],[PRODUCT ID]],'Master Data'!A:F,5,0)</f>
        <v>12</v>
      </c>
      <c r="K474" s="15">
        <f>VLOOKUP(InputData[[#This Row],[PRODUCT ID]],'Master Data'!A:F,6,0)</f>
        <v>15.719999999999999</v>
      </c>
      <c r="L474" s="15">
        <f>InputData[[#This Row],[BUYING PRIZE]]*InputData[[#This Row],[QUANTITY]]</f>
        <v>120</v>
      </c>
      <c r="M474" s="15">
        <f>InputData[[#This Row],[SELLING PRICE]]*InputData[[#This Row],[QUANTITY]]*(1-InputData[[#This Row],[DISCOUNT %]])</f>
        <v>157.19999999999999</v>
      </c>
      <c r="N474" s="11">
        <f>DAY(InputData[[#This Row],[DATE]])</f>
        <v>15</v>
      </c>
      <c r="O474" s="11" t="str">
        <f>TEXT(InputData[[#This Row],[DATE]],"MMMM")</f>
        <v>October</v>
      </c>
      <c r="P474" s="11">
        <f>YEAR(InputData[[#This Row],[DATE]])</f>
        <v>2022</v>
      </c>
    </row>
    <row r="475" spans="1:16" x14ac:dyDescent="0.35">
      <c r="A475" s="3">
        <v>44850</v>
      </c>
      <c r="B475" s="4" t="s">
        <v>81</v>
      </c>
      <c r="C475" s="5">
        <v>3</v>
      </c>
      <c r="D475" s="5" t="s">
        <v>106</v>
      </c>
      <c r="E475" s="5" t="s">
        <v>143</v>
      </c>
      <c r="F475" s="6">
        <v>0</v>
      </c>
      <c r="G475" t="str">
        <f>VLOOKUP(InputData[[#This Row],[PRODUCT ID]],'Master Data'!A:F,2,0)</f>
        <v>Product36</v>
      </c>
      <c r="H475" t="str">
        <f>VLOOKUP(InputData[[#This Row],[PRODUCT ID]],'Master Data'!A:F,3,0)</f>
        <v>Category04</v>
      </c>
      <c r="I475" t="str">
        <f>VLOOKUP(InputData[[#This Row],[PRODUCT ID]],'Master Data'!A:F,4,0)</f>
        <v>Kg</v>
      </c>
      <c r="J475" s="15">
        <f>VLOOKUP(InputData[[#This Row],[PRODUCT ID]],'Master Data'!A:F,5,0)</f>
        <v>90</v>
      </c>
      <c r="K475" s="15">
        <f>VLOOKUP(InputData[[#This Row],[PRODUCT ID]],'Master Data'!A:F,6,0)</f>
        <v>96.3</v>
      </c>
      <c r="L475" s="15">
        <f>InputData[[#This Row],[BUYING PRIZE]]*InputData[[#This Row],[QUANTITY]]</f>
        <v>270</v>
      </c>
      <c r="M475" s="15">
        <f>InputData[[#This Row],[SELLING PRICE]]*InputData[[#This Row],[QUANTITY]]*(1-InputData[[#This Row],[DISCOUNT %]])</f>
        <v>288.89999999999998</v>
      </c>
      <c r="N475" s="11">
        <f>DAY(InputData[[#This Row],[DATE]])</f>
        <v>16</v>
      </c>
      <c r="O475" s="11" t="str">
        <f>TEXT(InputData[[#This Row],[DATE]],"MMMM")</f>
        <v>October</v>
      </c>
      <c r="P475" s="11">
        <f>YEAR(InputData[[#This Row],[DATE]])</f>
        <v>2022</v>
      </c>
    </row>
    <row r="476" spans="1:16" x14ac:dyDescent="0.35">
      <c r="A476" s="3">
        <v>44857</v>
      </c>
      <c r="B476" s="4" t="s">
        <v>56</v>
      </c>
      <c r="C476" s="5">
        <v>14</v>
      </c>
      <c r="D476" s="5" t="s">
        <v>106</v>
      </c>
      <c r="E476" s="5" t="s">
        <v>107</v>
      </c>
      <c r="F476" s="6">
        <v>0</v>
      </c>
      <c r="G476" t="str">
        <f>VLOOKUP(InputData[[#This Row],[PRODUCT ID]],'Master Data'!A:F,2,0)</f>
        <v>Product24</v>
      </c>
      <c r="H476" t="str">
        <f>VLOOKUP(InputData[[#This Row],[PRODUCT ID]],'Master Data'!A:F,3,0)</f>
        <v>Category03</v>
      </c>
      <c r="I476" t="str">
        <f>VLOOKUP(InputData[[#This Row],[PRODUCT ID]],'Master Data'!A:F,4,0)</f>
        <v>Ft</v>
      </c>
      <c r="J476" s="15">
        <f>VLOOKUP(InputData[[#This Row],[PRODUCT ID]],'Master Data'!A:F,5,0)</f>
        <v>144</v>
      </c>
      <c r="K476" s="15">
        <f>VLOOKUP(InputData[[#This Row],[PRODUCT ID]],'Master Data'!A:F,6,0)</f>
        <v>156.96</v>
      </c>
      <c r="L476" s="15">
        <f>InputData[[#This Row],[BUYING PRIZE]]*InputData[[#This Row],[QUANTITY]]</f>
        <v>2016</v>
      </c>
      <c r="M476" s="15">
        <f>InputData[[#This Row],[SELLING PRICE]]*InputData[[#This Row],[QUANTITY]]*(1-InputData[[#This Row],[DISCOUNT %]])</f>
        <v>2197.44</v>
      </c>
      <c r="N476" s="11">
        <f>DAY(InputData[[#This Row],[DATE]])</f>
        <v>23</v>
      </c>
      <c r="O476" s="11" t="str">
        <f>TEXT(InputData[[#This Row],[DATE]],"MMMM")</f>
        <v>October</v>
      </c>
      <c r="P476" s="11">
        <f>YEAR(InputData[[#This Row],[DATE]])</f>
        <v>2022</v>
      </c>
    </row>
    <row r="477" spans="1:16" x14ac:dyDescent="0.35">
      <c r="A477" s="3">
        <v>44864</v>
      </c>
      <c r="B477" s="4" t="s">
        <v>94</v>
      </c>
      <c r="C477" s="5">
        <v>3</v>
      </c>
      <c r="D477" s="5" t="s">
        <v>108</v>
      </c>
      <c r="E477" s="5" t="s">
        <v>107</v>
      </c>
      <c r="F477" s="6">
        <v>0</v>
      </c>
      <c r="G477" t="str">
        <f>VLOOKUP(InputData[[#This Row],[PRODUCT ID]],'Master Data'!A:F,2,0)</f>
        <v>Product42</v>
      </c>
      <c r="H477" t="str">
        <f>VLOOKUP(InputData[[#This Row],[PRODUCT ID]],'Master Data'!A:F,3,0)</f>
        <v>Category05</v>
      </c>
      <c r="I477" t="str">
        <f>VLOOKUP(InputData[[#This Row],[PRODUCT ID]],'Master Data'!A:F,4,0)</f>
        <v>Ft</v>
      </c>
      <c r="J477" s="15">
        <f>VLOOKUP(InputData[[#This Row],[PRODUCT ID]],'Master Data'!A:F,5,0)</f>
        <v>120</v>
      </c>
      <c r="K477" s="15">
        <f>VLOOKUP(InputData[[#This Row],[PRODUCT ID]],'Master Data'!A:F,6,0)</f>
        <v>162</v>
      </c>
      <c r="L477" s="15">
        <f>InputData[[#This Row],[BUYING PRIZE]]*InputData[[#This Row],[QUANTITY]]</f>
        <v>360</v>
      </c>
      <c r="M477" s="15">
        <f>InputData[[#This Row],[SELLING PRICE]]*InputData[[#This Row],[QUANTITY]]*(1-InputData[[#This Row],[DISCOUNT %]])</f>
        <v>486</v>
      </c>
      <c r="N477" s="11">
        <f>DAY(InputData[[#This Row],[DATE]])</f>
        <v>30</v>
      </c>
      <c r="O477" s="11" t="str">
        <f>TEXT(InputData[[#This Row],[DATE]],"MMMM")</f>
        <v>October</v>
      </c>
      <c r="P477" s="11">
        <f>YEAR(InputData[[#This Row],[DATE]])</f>
        <v>2022</v>
      </c>
    </row>
    <row r="478" spans="1:16" x14ac:dyDescent="0.35">
      <c r="A478" s="3">
        <v>44865</v>
      </c>
      <c r="B478" s="4" t="s">
        <v>86</v>
      </c>
      <c r="C478" s="5">
        <v>8</v>
      </c>
      <c r="D478" s="5" t="s">
        <v>108</v>
      </c>
      <c r="E478" s="5" t="s">
        <v>143</v>
      </c>
      <c r="F478" s="6">
        <v>0</v>
      </c>
      <c r="G478" t="str">
        <f>VLOOKUP(InputData[[#This Row],[PRODUCT ID]],'Master Data'!A:F,2,0)</f>
        <v>Product38</v>
      </c>
      <c r="H478" t="str">
        <f>VLOOKUP(InputData[[#This Row],[PRODUCT ID]],'Master Data'!A:F,3,0)</f>
        <v>Category05</v>
      </c>
      <c r="I478" t="str">
        <f>VLOOKUP(InputData[[#This Row],[PRODUCT ID]],'Master Data'!A:F,4,0)</f>
        <v>Kg</v>
      </c>
      <c r="J478" s="15">
        <f>VLOOKUP(InputData[[#This Row],[PRODUCT ID]],'Master Data'!A:F,5,0)</f>
        <v>72</v>
      </c>
      <c r="K478" s="15">
        <f>VLOOKUP(InputData[[#This Row],[PRODUCT ID]],'Master Data'!A:F,6,0)</f>
        <v>79.92</v>
      </c>
      <c r="L478" s="15">
        <f>InputData[[#This Row],[BUYING PRIZE]]*InputData[[#This Row],[QUANTITY]]</f>
        <v>576</v>
      </c>
      <c r="M478" s="15">
        <f>InputData[[#This Row],[SELLING PRICE]]*InputData[[#This Row],[QUANTITY]]*(1-InputData[[#This Row],[DISCOUNT %]])</f>
        <v>639.36</v>
      </c>
      <c r="N478" s="11">
        <f>DAY(InputData[[#This Row],[DATE]])</f>
        <v>31</v>
      </c>
      <c r="O478" s="11" t="str">
        <f>TEXT(InputData[[#This Row],[DATE]],"MMMM")</f>
        <v>October</v>
      </c>
      <c r="P478" s="11">
        <f>YEAR(InputData[[#This Row],[DATE]])</f>
        <v>2022</v>
      </c>
    </row>
    <row r="479" spans="1:16" x14ac:dyDescent="0.35">
      <c r="A479" s="3">
        <v>44866</v>
      </c>
      <c r="B479" s="4" t="s">
        <v>31</v>
      </c>
      <c r="C479" s="5">
        <v>15</v>
      </c>
      <c r="D479" s="5" t="s">
        <v>105</v>
      </c>
      <c r="E479" s="5" t="s">
        <v>143</v>
      </c>
      <c r="F479" s="6">
        <v>0</v>
      </c>
      <c r="G479" t="str">
        <f>VLOOKUP(InputData[[#This Row],[PRODUCT ID]],'Master Data'!A:F,2,0)</f>
        <v>Product12</v>
      </c>
      <c r="H479" t="str">
        <f>VLOOKUP(InputData[[#This Row],[PRODUCT ID]],'Master Data'!A:F,3,0)</f>
        <v>Category02</v>
      </c>
      <c r="I479" t="str">
        <f>VLOOKUP(InputData[[#This Row],[PRODUCT ID]],'Master Data'!A:F,4,0)</f>
        <v>Kg</v>
      </c>
      <c r="J479" s="15">
        <f>VLOOKUP(InputData[[#This Row],[PRODUCT ID]],'Master Data'!A:F,5,0)</f>
        <v>73</v>
      </c>
      <c r="K479" s="15">
        <f>VLOOKUP(InputData[[#This Row],[PRODUCT ID]],'Master Data'!A:F,6,0)</f>
        <v>94.17</v>
      </c>
      <c r="L479" s="15">
        <f>InputData[[#This Row],[BUYING PRIZE]]*InputData[[#This Row],[QUANTITY]]</f>
        <v>1095</v>
      </c>
      <c r="M479" s="15">
        <f>InputData[[#This Row],[SELLING PRICE]]*InputData[[#This Row],[QUANTITY]]*(1-InputData[[#This Row],[DISCOUNT %]])</f>
        <v>1412.55</v>
      </c>
      <c r="N479" s="11">
        <f>DAY(InputData[[#This Row],[DATE]])</f>
        <v>1</v>
      </c>
      <c r="O479" s="11" t="str">
        <f>TEXT(InputData[[#This Row],[DATE]],"MMMM")</f>
        <v>November</v>
      </c>
      <c r="P479" s="11">
        <f>YEAR(InputData[[#This Row],[DATE]])</f>
        <v>2022</v>
      </c>
    </row>
    <row r="480" spans="1:16" x14ac:dyDescent="0.35">
      <c r="A480" s="3">
        <v>44867</v>
      </c>
      <c r="B480" s="4" t="s">
        <v>37</v>
      </c>
      <c r="C480" s="5">
        <v>15</v>
      </c>
      <c r="D480" s="5" t="s">
        <v>105</v>
      </c>
      <c r="E480" s="5" t="s">
        <v>107</v>
      </c>
      <c r="F480" s="6">
        <v>0</v>
      </c>
      <c r="G480" t="str">
        <f>VLOOKUP(InputData[[#This Row],[PRODUCT ID]],'Master Data'!A:F,2,0)</f>
        <v>Product15</v>
      </c>
      <c r="H480" t="str">
        <f>VLOOKUP(InputData[[#This Row],[PRODUCT ID]],'Master Data'!A:F,3,0)</f>
        <v>Category02</v>
      </c>
      <c r="I480" t="str">
        <f>VLOOKUP(InputData[[#This Row],[PRODUCT ID]],'Master Data'!A:F,4,0)</f>
        <v>No.</v>
      </c>
      <c r="J480" s="15">
        <f>VLOOKUP(InputData[[#This Row],[PRODUCT ID]],'Master Data'!A:F,5,0)</f>
        <v>12</v>
      </c>
      <c r="K480" s="15">
        <f>VLOOKUP(InputData[[#This Row],[PRODUCT ID]],'Master Data'!A:F,6,0)</f>
        <v>15.719999999999999</v>
      </c>
      <c r="L480" s="15">
        <f>InputData[[#This Row],[BUYING PRIZE]]*InputData[[#This Row],[QUANTITY]]</f>
        <v>180</v>
      </c>
      <c r="M480" s="15">
        <f>InputData[[#This Row],[SELLING PRICE]]*InputData[[#This Row],[QUANTITY]]*(1-InputData[[#This Row],[DISCOUNT %]])</f>
        <v>235.79999999999998</v>
      </c>
      <c r="N480" s="11">
        <f>DAY(InputData[[#This Row],[DATE]])</f>
        <v>2</v>
      </c>
      <c r="O480" s="11" t="str">
        <f>TEXT(InputData[[#This Row],[DATE]],"MMMM")</f>
        <v>November</v>
      </c>
      <c r="P480" s="11">
        <f>YEAR(InputData[[#This Row],[DATE]])</f>
        <v>2022</v>
      </c>
    </row>
    <row r="481" spans="1:16" x14ac:dyDescent="0.35">
      <c r="A481" s="3">
        <v>44867</v>
      </c>
      <c r="B481" s="4" t="s">
        <v>69</v>
      </c>
      <c r="C481" s="5">
        <v>15</v>
      </c>
      <c r="D481" s="5" t="s">
        <v>108</v>
      </c>
      <c r="E481" s="5" t="s">
        <v>107</v>
      </c>
      <c r="F481" s="6">
        <v>0</v>
      </c>
      <c r="G481" t="str">
        <f>VLOOKUP(InputData[[#This Row],[PRODUCT ID]],'Master Data'!A:F,2,0)</f>
        <v>Product30</v>
      </c>
      <c r="H481" t="str">
        <f>VLOOKUP(InputData[[#This Row],[PRODUCT ID]],'Master Data'!A:F,3,0)</f>
        <v>Category04</v>
      </c>
      <c r="I481" t="str">
        <f>VLOOKUP(InputData[[#This Row],[PRODUCT ID]],'Master Data'!A:F,4,0)</f>
        <v>Ft</v>
      </c>
      <c r="J481" s="15">
        <f>VLOOKUP(InputData[[#This Row],[PRODUCT ID]],'Master Data'!A:F,5,0)</f>
        <v>148</v>
      </c>
      <c r="K481" s="15">
        <f>VLOOKUP(InputData[[#This Row],[PRODUCT ID]],'Master Data'!A:F,6,0)</f>
        <v>201.28</v>
      </c>
      <c r="L481" s="15">
        <f>InputData[[#This Row],[BUYING PRIZE]]*InputData[[#This Row],[QUANTITY]]</f>
        <v>2220</v>
      </c>
      <c r="M481" s="15">
        <f>InputData[[#This Row],[SELLING PRICE]]*InputData[[#This Row],[QUANTITY]]*(1-InputData[[#This Row],[DISCOUNT %]])</f>
        <v>3019.2</v>
      </c>
      <c r="N481" s="11">
        <f>DAY(InputData[[#This Row],[DATE]])</f>
        <v>2</v>
      </c>
      <c r="O481" s="11" t="str">
        <f>TEXT(InputData[[#This Row],[DATE]],"MMMM")</f>
        <v>November</v>
      </c>
      <c r="P481" s="11">
        <f>YEAR(InputData[[#This Row],[DATE]])</f>
        <v>2022</v>
      </c>
    </row>
    <row r="482" spans="1:16" x14ac:dyDescent="0.35">
      <c r="A482" s="3">
        <v>44867</v>
      </c>
      <c r="B482" s="4" t="s">
        <v>79</v>
      </c>
      <c r="C482" s="5">
        <v>5</v>
      </c>
      <c r="D482" s="5" t="s">
        <v>108</v>
      </c>
      <c r="E482" s="5" t="s">
        <v>107</v>
      </c>
      <c r="F482" s="6">
        <v>0</v>
      </c>
      <c r="G482" t="str">
        <f>VLOOKUP(InputData[[#This Row],[PRODUCT ID]],'Master Data'!A:F,2,0)</f>
        <v>Product35</v>
      </c>
      <c r="H482" t="str">
        <f>VLOOKUP(InputData[[#This Row],[PRODUCT ID]],'Master Data'!A:F,3,0)</f>
        <v>Category04</v>
      </c>
      <c r="I482" t="str">
        <f>VLOOKUP(InputData[[#This Row],[PRODUCT ID]],'Master Data'!A:F,4,0)</f>
        <v>No.</v>
      </c>
      <c r="J482" s="15">
        <f>VLOOKUP(InputData[[#This Row],[PRODUCT ID]],'Master Data'!A:F,5,0)</f>
        <v>5</v>
      </c>
      <c r="K482" s="15">
        <f>VLOOKUP(InputData[[#This Row],[PRODUCT ID]],'Master Data'!A:F,6,0)</f>
        <v>6.7</v>
      </c>
      <c r="L482" s="15">
        <f>InputData[[#This Row],[BUYING PRIZE]]*InputData[[#This Row],[QUANTITY]]</f>
        <v>25</v>
      </c>
      <c r="M482" s="15">
        <f>InputData[[#This Row],[SELLING PRICE]]*InputData[[#This Row],[QUANTITY]]*(1-InputData[[#This Row],[DISCOUNT %]])</f>
        <v>33.5</v>
      </c>
      <c r="N482" s="11">
        <f>DAY(InputData[[#This Row],[DATE]])</f>
        <v>2</v>
      </c>
      <c r="O482" s="11" t="str">
        <f>TEXT(InputData[[#This Row],[DATE]],"MMMM")</f>
        <v>November</v>
      </c>
      <c r="P482" s="11">
        <f>YEAR(InputData[[#This Row],[DATE]])</f>
        <v>2022</v>
      </c>
    </row>
    <row r="483" spans="1:16" x14ac:dyDescent="0.35">
      <c r="A483" s="3">
        <v>44868</v>
      </c>
      <c r="B483" s="4" t="s">
        <v>47</v>
      </c>
      <c r="C483" s="5">
        <v>11</v>
      </c>
      <c r="D483" s="5" t="s">
        <v>106</v>
      </c>
      <c r="E483" s="5" t="s">
        <v>143</v>
      </c>
      <c r="F483" s="6">
        <v>0</v>
      </c>
      <c r="G483" t="str">
        <f>VLOOKUP(InputData[[#This Row],[PRODUCT ID]],'Master Data'!A:F,2,0)</f>
        <v>Product20</v>
      </c>
      <c r="H483" t="str">
        <f>VLOOKUP(InputData[[#This Row],[PRODUCT ID]],'Master Data'!A:F,3,0)</f>
        <v>Category03</v>
      </c>
      <c r="I483" t="str">
        <f>VLOOKUP(InputData[[#This Row],[PRODUCT ID]],'Master Data'!A:F,4,0)</f>
        <v>Lt</v>
      </c>
      <c r="J483" s="15">
        <f>VLOOKUP(InputData[[#This Row],[PRODUCT ID]],'Master Data'!A:F,5,0)</f>
        <v>61</v>
      </c>
      <c r="K483" s="15">
        <f>VLOOKUP(InputData[[#This Row],[PRODUCT ID]],'Master Data'!A:F,6,0)</f>
        <v>76.25</v>
      </c>
      <c r="L483" s="15">
        <f>InputData[[#This Row],[BUYING PRIZE]]*InputData[[#This Row],[QUANTITY]]</f>
        <v>671</v>
      </c>
      <c r="M483" s="15">
        <f>InputData[[#This Row],[SELLING PRICE]]*InputData[[#This Row],[QUANTITY]]*(1-InputData[[#This Row],[DISCOUNT %]])</f>
        <v>838.75</v>
      </c>
      <c r="N483" s="11">
        <f>DAY(InputData[[#This Row],[DATE]])</f>
        <v>3</v>
      </c>
      <c r="O483" s="11" t="str">
        <f>TEXT(InputData[[#This Row],[DATE]],"MMMM")</f>
        <v>November</v>
      </c>
      <c r="P483" s="11">
        <f>YEAR(InputData[[#This Row],[DATE]])</f>
        <v>2022</v>
      </c>
    </row>
    <row r="484" spans="1:16" x14ac:dyDescent="0.35">
      <c r="A484" s="3">
        <v>44869</v>
      </c>
      <c r="B484" s="4" t="s">
        <v>22</v>
      </c>
      <c r="C484" s="5">
        <v>10</v>
      </c>
      <c r="D484" s="5" t="s">
        <v>108</v>
      </c>
      <c r="E484" s="5" t="s">
        <v>143</v>
      </c>
      <c r="F484" s="6">
        <v>0</v>
      </c>
      <c r="G484" t="str">
        <f>VLOOKUP(InputData[[#This Row],[PRODUCT ID]],'Master Data'!A:F,2,0)</f>
        <v>Product08</v>
      </c>
      <c r="H484" t="str">
        <f>VLOOKUP(InputData[[#This Row],[PRODUCT ID]],'Master Data'!A:F,3,0)</f>
        <v>Category01</v>
      </c>
      <c r="I484" t="str">
        <f>VLOOKUP(InputData[[#This Row],[PRODUCT ID]],'Master Data'!A:F,4,0)</f>
        <v>Kg</v>
      </c>
      <c r="J484" s="15">
        <f>VLOOKUP(InputData[[#This Row],[PRODUCT ID]],'Master Data'!A:F,5,0)</f>
        <v>83</v>
      </c>
      <c r="K484" s="15">
        <f>VLOOKUP(InputData[[#This Row],[PRODUCT ID]],'Master Data'!A:F,6,0)</f>
        <v>94.62</v>
      </c>
      <c r="L484" s="15">
        <f>InputData[[#This Row],[BUYING PRIZE]]*InputData[[#This Row],[QUANTITY]]</f>
        <v>830</v>
      </c>
      <c r="M484" s="15">
        <f>InputData[[#This Row],[SELLING PRICE]]*InputData[[#This Row],[QUANTITY]]*(1-InputData[[#This Row],[DISCOUNT %]])</f>
        <v>946.2</v>
      </c>
      <c r="N484" s="11">
        <f>DAY(InputData[[#This Row],[DATE]])</f>
        <v>4</v>
      </c>
      <c r="O484" s="11" t="str">
        <f>TEXT(InputData[[#This Row],[DATE]],"MMMM")</f>
        <v>November</v>
      </c>
      <c r="P484" s="11">
        <f>YEAR(InputData[[#This Row],[DATE]])</f>
        <v>2022</v>
      </c>
    </row>
    <row r="485" spans="1:16" x14ac:dyDescent="0.35">
      <c r="A485" s="3">
        <v>44870</v>
      </c>
      <c r="B485" s="4" t="s">
        <v>45</v>
      </c>
      <c r="C485" s="5">
        <v>15</v>
      </c>
      <c r="D485" s="5" t="s">
        <v>108</v>
      </c>
      <c r="E485" s="5" t="s">
        <v>107</v>
      </c>
      <c r="F485" s="6">
        <v>0</v>
      </c>
      <c r="G485" t="str">
        <f>VLOOKUP(InputData[[#This Row],[PRODUCT ID]],'Master Data'!A:F,2,0)</f>
        <v>Product19</v>
      </c>
      <c r="H485" t="str">
        <f>VLOOKUP(InputData[[#This Row],[PRODUCT ID]],'Master Data'!A:F,3,0)</f>
        <v>Category02</v>
      </c>
      <c r="I485" t="str">
        <f>VLOOKUP(InputData[[#This Row],[PRODUCT ID]],'Master Data'!A:F,4,0)</f>
        <v>Ft</v>
      </c>
      <c r="J485" s="15">
        <f>VLOOKUP(InputData[[#This Row],[PRODUCT ID]],'Master Data'!A:F,5,0)</f>
        <v>150</v>
      </c>
      <c r="K485" s="15">
        <f>VLOOKUP(InputData[[#This Row],[PRODUCT ID]],'Master Data'!A:F,6,0)</f>
        <v>210</v>
      </c>
      <c r="L485" s="15">
        <f>InputData[[#This Row],[BUYING PRIZE]]*InputData[[#This Row],[QUANTITY]]</f>
        <v>2250</v>
      </c>
      <c r="M485" s="15">
        <f>InputData[[#This Row],[SELLING PRICE]]*InputData[[#This Row],[QUANTITY]]*(1-InputData[[#This Row],[DISCOUNT %]])</f>
        <v>3150</v>
      </c>
      <c r="N485" s="11">
        <f>DAY(InputData[[#This Row],[DATE]])</f>
        <v>5</v>
      </c>
      <c r="O485" s="11" t="str">
        <f>TEXT(InputData[[#This Row],[DATE]],"MMMM")</f>
        <v>November</v>
      </c>
      <c r="P485" s="11">
        <f>YEAR(InputData[[#This Row],[DATE]])</f>
        <v>2022</v>
      </c>
    </row>
    <row r="486" spans="1:16" x14ac:dyDescent="0.35">
      <c r="A486" s="3">
        <v>44871</v>
      </c>
      <c r="B486" s="4" t="s">
        <v>96</v>
      </c>
      <c r="C486" s="5">
        <v>13</v>
      </c>
      <c r="D486" s="5" t="s">
        <v>108</v>
      </c>
      <c r="E486" s="5" t="s">
        <v>107</v>
      </c>
      <c r="F486" s="6">
        <v>0</v>
      </c>
      <c r="G486" t="str">
        <f>VLOOKUP(InputData[[#This Row],[PRODUCT ID]],'Master Data'!A:F,2,0)</f>
        <v>Product43</v>
      </c>
      <c r="H486" t="str">
        <f>VLOOKUP(InputData[[#This Row],[PRODUCT ID]],'Master Data'!A:F,3,0)</f>
        <v>Category05</v>
      </c>
      <c r="I486" t="str">
        <f>VLOOKUP(InputData[[#This Row],[PRODUCT ID]],'Master Data'!A:F,4,0)</f>
        <v>Kg</v>
      </c>
      <c r="J486" s="15">
        <f>VLOOKUP(InputData[[#This Row],[PRODUCT ID]],'Master Data'!A:F,5,0)</f>
        <v>67</v>
      </c>
      <c r="K486" s="15">
        <f>VLOOKUP(InputData[[#This Row],[PRODUCT ID]],'Master Data'!A:F,6,0)</f>
        <v>83.08</v>
      </c>
      <c r="L486" s="15">
        <f>InputData[[#This Row],[BUYING PRIZE]]*InputData[[#This Row],[QUANTITY]]</f>
        <v>871</v>
      </c>
      <c r="M486" s="15">
        <f>InputData[[#This Row],[SELLING PRICE]]*InputData[[#This Row],[QUANTITY]]*(1-InputData[[#This Row],[DISCOUNT %]])</f>
        <v>1080.04</v>
      </c>
      <c r="N486" s="11">
        <f>DAY(InputData[[#This Row],[DATE]])</f>
        <v>6</v>
      </c>
      <c r="O486" s="11" t="str">
        <f>TEXT(InputData[[#This Row],[DATE]],"MMMM")</f>
        <v>November</v>
      </c>
      <c r="P486" s="11">
        <f>YEAR(InputData[[#This Row],[DATE]])</f>
        <v>2022</v>
      </c>
    </row>
    <row r="487" spans="1:16" x14ac:dyDescent="0.35">
      <c r="A487" s="3">
        <v>44871</v>
      </c>
      <c r="B487" s="4" t="s">
        <v>37</v>
      </c>
      <c r="C487" s="5">
        <v>13</v>
      </c>
      <c r="D487" s="5" t="s">
        <v>106</v>
      </c>
      <c r="E487" s="5" t="s">
        <v>143</v>
      </c>
      <c r="F487" s="6">
        <v>0</v>
      </c>
      <c r="G487" t="str">
        <f>VLOOKUP(InputData[[#This Row],[PRODUCT ID]],'Master Data'!A:F,2,0)</f>
        <v>Product15</v>
      </c>
      <c r="H487" t="str">
        <f>VLOOKUP(InputData[[#This Row],[PRODUCT ID]],'Master Data'!A:F,3,0)</f>
        <v>Category02</v>
      </c>
      <c r="I487" t="str">
        <f>VLOOKUP(InputData[[#This Row],[PRODUCT ID]],'Master Data'!A:F,4,0)</f>
        <v>No.</v>
      </c>
      <c r="J487" s="15">
        <f>VLOOKUP(InputData[[#This Row],[PRODUCT ID]],'Master Data'!A:F,5,0)</f>
        <v>12</v>
      </c>
      <c r="K487" s="15">
        <f>VLOOKUP(InputData[[#This Row],[PRODUCT ID]],'Master Data'!A:F,6,0)</f>
        <v>15.719999999999999</v>
      </c>
      <c r="L487" s="15">
        <f>InputData[[#This Row],[BUYING PRIZE]]*InputData[[#This Row],[QUANTITY]]</f>
        <v>156</v>
      </c>
      <c r="M487" s="15">
        <f>InputData[[#This Row],[SELLING PRICE]]*InputData[[#This Row],[QUANTITY]]*(1-InputData[[#This Row],[DISCOUNT %]])</f>
        <v>204.35999999999999</v>
      </c>
      <c r="N487" s="11">
        <f>DAY(InputData[[#This Row],[DATE]])</f>
        <v>6</v>
      </c>
      <c r="O487" s="11" t="str">
        <f>TEXT(InputData[[#This Row],[DATE]],"MMMM")</f>
        <v>November</v>
      </c>
      <c r="P487" s="11">
        <f>YEAR(InputData[[#This Row],[DATE]])</f>
        <v>2022</v>
      </c>
    </row>
    <row r="488" spans="1:16" x14ac:dyDescent="0.35">
      <c r="A488" s="3">
        <v>44871</v>
      </c>
      <c r="B488" s="4" t="s">
        <v>94</v>
      </c>
      <c r="C488" s="5">
        <v>13</v>
      </c>
      <c r="D488" s="5" t="s">
        <v>108</v>
      </c>
      <c r="E488" s="5" t="s">
        <v>107</v>
      </c>
      <c r="F488" s="6">
        <v>0</v>
      </c>
      <c r="G488" t="str">
        <f>VLOOKUP(InputData[[#This Row],[PRODUCT ID]],'Master Data'!A:F,2,0)</f>
        <v>Product42</v>
      </c>
      <c r="H488" t="str">
        <f>VLOOKUP(InputData[[#This Row],[PRODUCT ID]],'Master Data'!A:F,3,0)</f>
        <v>Category05</v>
      </c>
      <c r="I488" t="str">
        <f>VLOOKUP(InputData[[#This Row],[PRODUCT ID]],'Master Data'!A:F,4,0)</f>
        <v>Ft</v>
      </c>
      <c r="J488" s="15">
        <f>VLOOKUP(InputData[[#This Row],[PRODUCT ID]],'Master Data'!A:F,5,0)</f>
        <v>120</v>
      </c>
      <c r="K488" s="15">
        <f>VLOOKUP(InputData[[#This Row],[PRODUCT ID]],'Master Data'!A:F,6,0)</f>
        <v>162</v>
      </c>
      <c r="L488" s="15">
        <f>InputData[[#This Row],[BUYING PRIZE]]*InputData[[#This Row],[QUANTITY]]</f>
        <v>1560</v>
      </c>
      <c r="M488" s="15">
        <f>InputData[[#This Row],[SELLING PRICE]]*InputData[[#This Row],[QUANTITY]]*(1-InputData[[#This Row],[DISCOUNT %]])</f>
        <v>2106</v>
      </c>
      <c r="N488" s="11">
        <f>DAY(InputData[[#This Row],[DATE]])</f>
        <v>6</v>
      </c>
      <c r="O488" s="11" t="str">
        <f>TEXT(InputData[[#This Row],[DATE]],"MMMM")</f>
        <v>November</v>
      </c>
      <c r="P488" s="11">
        <f>YEAR(InputData[[#This Row],[DATE]])</f>
        <v>2022</v>
      </c>
    </row>
    <row r="489" spans="1:16" x14ac:dyDescent="0.35">
      <c r="A489" s="3">
        <v>44872</v>
      </c>
      <c r="B489" s="4" t="s">
        <v>90</v>
      </c>
      <c r="C489" s="5">
        <v>13</v>
      </c>
      <c r="D489" s="5" t="s">
        <v>106</v>
      </c>
      <c r="E489" s="5" t="s">
        <v>107</v>
      </c>
      <c r="F489" s="6">
        <v>0</v>
      </c>
      <c r="G489" t="str">
        <f>VLOOKUP(InputData[[#This Row],[PRODUCT ID]],'Master Data'!A:F,2,0)</f>
        <v>Product40</v>
      </c>
      <c r="H489" t="str">
        <f>VLOOKUP(InputData[[#This Row],[PRODUCT ID]],'Master Data'!A:F,3,0)</f>
        <v>Category05</v>
      </c>
      <c r="I489" t="str">
        <f>VLOOKUP(InputData[[#This Row],[PRODUCT ID]],'Master Data'!A:F,4,0)</f>
        <v>Kg</v>
      </c>
      <c r="J489" s="15">
        <f>VLOOKUP(InputData[[#This Row],[PRODUCT ID]],'Master Data'!A:F,5,0)</f>
        <v>90</v>
      </c>
      <c r="K489" s="15">
        <f>VLOOKUP(InputData[[#This Row],[PRODUCT ID]],'Master Data'!A:F,6,0)</f>
        <v>115.2</v>
      </c>
      <c r="L489" s="15">
        <f>InputData[[#This Row],[BUYING PRIZE]]*InputData[[#This Row],[QUANTITY]]</f>
        <v>1170</v>
      </c>
      <c r="M489" s="15">
        <f>InputData[[#This Row],[SELLING PRICE]]*InputData[[#This Row],[QUANTITY]]*(1-InputData[[#This Row],[DISCOUNT %]])</f>
        <v>1497.6000000000001</v>
      </c>
      <c r="N489" s="11">
        <f>DAY(InputData[[#This Row],[DATE]])</f>
        <v>7</v>
      </c>
      <c r="O489" s="11" t="str">
        <f>TEXT(InputData[[#This Row],[DATE]],"MMMM")</f>
        <v>November</v>
      </c>
      <c r="P489" s="11">
        <f>YEAR(InputData[[#This Row],[DATE]])</f>
        <v>2022</v>
      </c>
    </row>
    <row r="490" spans="1:16" x14ac:dyDescent="0.35">
      <c r="A490" s="3">
        <v>44873</v>
      </c>
      <c r="B490" s="4" t="s">
        <v>81</v>
      </c>
      <c r="C490" s="5">
        <v>11</v>
      </c>
      <c r="D490" s="5" t="s">
        <v>105</v>
      </c>
      <c r="E490" s="5" t="s">
        <v>107</v>
      </c>
      <c r="F490" s="6">
        <v>0</v>
      </c>
      <c r="G490" t="str">
        <f>VLOOKUP(InputData[[#This Row],[PRODUCT ID]],'Master Data'!A:F,2,0)</f>
        <v>Product36</v>
      </c>
      <c r="H490" t="str">
        <f>VLOOKUP(InputData[[#This Row],[PRODUCT ID]],'Master Data'!A:F,3,0)</f>
        <v>Category04</v>
      </c>
      <c r="I490" t="str">
        <f>VLOOKUP(InputData[[#This Row],[PRODUCT ID]],'Master Data'!A:F,4,0)</f>
        <v>Kg</v>
      </c>
      <c r="J490" s="15">
        <f>VLOOKUP(InputData[[#This Row],[PRODUCT ID]],'Master Data'!A:F,5,0)</f>
        <v>90</v>
      </c>
      <c r="K490" s="15">
        <f>VLOOKUP(InputData[[#This Row],[PRODUCT ID]],'Master Data'!A:F,6,0)</f>
        <v>96.3</v>
      </c>
      <c r="L490" s="15">
        <f>InputData[[#This Row],[BUYING PRIZE]]*InputData[[#This Row],[QUANTITY]]</f>
        <v>990</v>
      </c>
      <c r="M490" s="15">
        <f>InputData[[#This Row],[SELLING PRICE]]*InputData[[#This Row],[QUANTITY]]*(1-InputData[[#This Row],[DISCOUNT %]])</f>
        <v>1059.3</v>
      </c>
      <c r="N490" s="11">
        <f>DAY(InputData[[#This Row],[DATE]])</f>
        <v>8</v>
      </c>
      <c r="O490" s="11" t="str">
        <f>TEXT(InputData[[#This Row],[DATE]],"MMMM")</f>
        <v>November</v>
      </c>
      <c r="P490" s="11">
        <f>YEAR(InputData[[#This Row],[DATE]])</f>
        <v>2022</v>
      </c>
    </row>
    <row r="491" spans="1:16" x14ac:dyDescent="0.35">
      <c r="A491" s="3">
        <v>44873</v>
      </c>
      <c r="B491" s="4" t="s">
        <v>45</v>
      </c>
      <c r="C491" s="5">
        <v>10</v>
      </c>
      <c r="D491" s="5" t="s">
        <v>105</v>
      </c>
      <c r="E491" s="5" t="s">
        <v>143</v>
      </c>
      <c r="F491" s="6">
        <v>0</v>
      </c>
      <c r="G491" t="str">
        <f>VLOOKUP(InputData[[#This Row],[PRODUCT ID]],'Master Data'!A:F,2,0)</f>
        <v>Product19</v>
      </c>
      <c r="H491" t="str">
        <f>VLOOKUP(InputData[[#This Row],[PRODUCT ID]],'Master Data'!A:F,3,0)</f>
        <v>Category02</v>
      </c>
      <c r="I491" t="str">
        <f>VLOOKUP(InputData[[#This Row],[PRODUCT ID]],'Master Data'!A:F,4,0)</f>
        <v>Ft</v>
      </c>
      <c r="J491" s="15">
        <f>VLOOKUP(InputData[[#This Row],[PRODUCT ID]],'Master Data'!A:F,5,0)</f>
        <v>150</v>
      </c>
      <c r="K491" s="15">
        <f>VLOOKUP(InputData[[#This Row],[PRODUCT ID]],'Master Data'!A:F,6,0)</f>
        <v>210</v>
      </c>
      <c r="L491" s="15">
        <f>InputData[[#This Row],[BUYING PRIZE]]*InputData[[#This Row],[QUANTITY]]</f>
        <v>1500</v>
      </c>
      <c r="M491" s="15">
        <f>InputData[[#This Row],[SELLING PRICE]]*InputData[[#This Row],[QUANTITY]]*(1-InputData[[#This Row],[DISCOUNT %]])</f>
        <v>2100</v>
      </c>
      <c r="N491" s="11">
        <f>DAY(InputData[[#This Row],[DATE]])</f>
        <v>8</v>
      </c>
      <c r="O491" s="11" t="str">
        <f>TEXT(InputData[[#This Row],[DATE]],"MMMM")</f>
        <v>November</v>
      </c>
      <c r="P491" s="11">
        <f>YEAR(InputData[[#This Row],[DATE]])</f>
        <v>2022</v>
      </c>
    </row>
    <row r="492" spans="1:16" x14ac:dyDescent="0.35">
      <c r="A492" s="3">
        <v>44874</v>
      </c>
      <c r="B492" s="4" t="s">
        <v>63</v>
      </c>
      <c r="C492" s="5">
        <v>8</v>
      </c>
      <c r="D492" s="5" t="s">
        <v>106</v>
      </c>
      <c r="E492" s="5" t="s">
        <v>107</v>
      </c>
      <c r="F492" s="6">
        <v>0</v>
      </c>
      <c r="G492" t="str">
        <f>VLOOKUP(InputData[[#This Row],[PRODUCT ID]],'Master Data'!A:F,2,0)</f>
        <v>Product27</v>
      </c>
      <c r="H492" t="str">
        <f>VLOOKUP(InputData[[#This Row],[PRODUCT ID]],'Master Data'!A:F,3,0)</f>
        <v>Category04</v>
      </c>
      <c r="I492" t="str">
        <f>VLOOKUP(InputData[[#This Row],[PRODUCT ID]],'Master Data'!A:F,4,0)</f>
        <v>Lt</v>
      </c>
      <c r="J492" s="15">
        <f>VLOOKUP(InputData[[#This Row],[PRODUCT ID]],'Master Data'!A:F,5,0)</f>
        <v>48</v>
      </c>
      <c r="K492" s="15">
        <f>VLOOKUP(InputData[[#This Row],[PRODUCT ID]],'Master Data'!A:F,6,0)</f>
        <v>57.120000000000005</v>
      </c>
      <c r="L492" s="15">
        <f>InputData[[#This Row],[BUYING PRIZE]]*InputData[[#This Row],[QUANTITY]]</f>
        <v>384</v>
      </c>
      <c r="M492" s="15">
        <f>InputData[[#This Row],[SELLING PRICE]]*InputData[[#This Row],[QUANTITY]]*(1-InputData[[#This Row],[DISCOUNT %]])</f>
        <v>456.96000000000004</v>
      </c>
      <c r="N492" s="11">
        <f>DAY(InputData[[#This Row],[DATE]])</f>
        <v>9</v>
      </c>
      <c r="O492" s="11" t="str">
        <f>TEXT(InputData[[#This Row],[DATE]],"MMMM")</f>
        <v>November</v>
      </c>
      <c r="P492" s="11">
        <f>YEAR(InputData[[#This Row],[DATE]])</f>
        <v>2022</v>
      </c>
    </row>
    <row r="493" spans="1:16" x14ac:dyDescent="0.35">
      <c r="A493" s="3">
        <v>44875</v>
      </c>
      <c r="B493" s="4" t="s">
        <v>43</v>
      </c>
      <c r="C493" s="5">
        <v>7</v>
      </c>
      <c r="D493" s="5" t="s">
        <v>108</v>
      </c>
      <c r="E493" s="5" t="s">
        <v>143</v>
      </c>
      <c r="F493" s="6">
        <v>0</v>
      </c>
      <c r="G493" t="str">
        <f>VLOOKUP(InputData[[#This Row],[PRODUCT ID]],'Master Data'!A:F,2,0)</f>
        <v>Product18</v>
      </c>
      <c r="H493" t="str">
        <f>VLOOKUP(InputData[[#This Row],[PRODUCT ID]],'Master Data'!A:F,3,0)</f>
        <v>Category02</v>
      </c>
      <c r="I493" t="str">
        <f>VLOOKUP(InputData[[#This Row],[PRODUCT ID]],'Master Data'!A:F,4,0)</f>
        <v>No.</v>
      </c>
      <c r="J493" s="15">
        <f>VLOOKUP(InputData[[#This Row],[PRODUCT ID]],'Master Data'!A:F,5,0)</f>
        <v>37</v>
      </c>
      <c r="K493" s="15">
        <f>VLOOKUP(InputData[[#This Row],[PRODUCT ID]],'Master Data'!A:F,6,0)</f>
        <v>49.21</v>
      </c>
      <c r="L493" s="15">
        <f>InputData[[#This Row],[BUYING PRIZE]]*InputData[[#This Row],[QUANTITY]]</f>
        <v>259</v>
      </c>
      <c r="M493" s="15">
        <f>InputData[[#This Row],[SELLING PRICE]]*InputData[[#This Row],[QUANTITY]]*(1-InputData[[#This Row],[DISCOUNT %]])</f>
        <v>344.47</v>
      </c>
      <c r="N493" s="11">
        <f>DAY(InputData[[#This Row],[DATE]])</f>
        <v>10</v>
      </c>
      <c r="O493" s="11" t="str">
        <f>TEXT(InputData[[#This Row],[DATE]],"MMMM")</f>
        <v>November</v>
      </c>
      <c r="P493" s="11">
        <f>YEAR(InputData[[#This Row],[DATE]])</f>
        <v>2022</v>
      </c>
    </row>
    <row r="494" spans="1:16" x14ac:dyDescent="0.35">
      <c r="A494" s="3">
        <v>44878</v>
      </c>
      <c r="B494" s="4" t="s">
        <v>63</v>
      </c>
      <c r="C494" s="5">
        <v>10</v>
      </c>
      <c r="D494" s="5" t="s">
        <v>105</v>
      </c>
      <c r="E494" s="5" t="s">
        <v>107</v>
      </c>
      <c r="F494" s="6">
        <v>0</v>
      </c>
      <c r="G494" t="str">
        <f>VLOOKUP(InputData[[#This Row],[PRODUCT ID]],'Master Data'!A:F,2,0)</f>
        <v>Product27</v>
      </c>
      <c r="H494" t="str">
        <f>VLOOKUP(InputData[[#This Row],[PRODUCT ID]],'Master Data'!A:F,3,0)</f>
        <v>Category04</v>
      </c>
      <c r="I494" t="str">
        <f>VLOOKUP(InputData[[#This Row],[PRODUCT ID]],'Master Data'!A:F,4,0)</f>
        <v>Lt</v>
      </c>
      <c r="J494" s="15">
        <f>VLOOKUP(InputData[[#This Row],[PRODUCT ID]],'Master Data'!A:F,5,0)</f>
        <v>48</v>
      </c>
      <c r="K494" s="15">
        <f>VLOOKUP(InputData[[#This Row],[PRODUCT ID]],'Master Data'!A:F,6,0)</f>
        <v>57.120000000000005</v>
      </c>
      <c r="L494" s="15">
        <f>InputData[[#This Row],[BUYING PRIZE]]*InputData[[#This Row],[QUANTITY]]</f>
        <v>480</v>
      </c>
      <c r="M494" s="15">
        <f>InputData[[#This Row],[SELLING PRICE]]*InputData[[#This Row],[QUANTITY]]*(1-InputData[[#This Row],[DISCOUNT %]])</f>
        <v>571.20000000000005</v>
      </c>
      <c r="N494" s="11">
        <f>DAY(InputData[[#This Row],[DATE]])</f>
        <v>13</v>
      </c>
      <c r="O494" s="11" t="str">
        <f>TEXT(InputData[[#This Row],[DATE]],"MMMM")</f>
        <v>November</v>
      </c>
      <c r="P494" s="11">
        <f>YEAR(InputData[[#This Row],[DATE]])</f>
        <v>2022</v>
      </c>
    </row>
    <row r="495" spans="1:16" x14ac:dyDescent="0.35">
      <c r="A495" s="3">
        <v>44879</v>
      </c>
      <c r="B495" s="4" t="s">
        <v>10</v>
      </c>
      <c r="C495" s="5">
        <v>1</v>
      </c>
      <c r="D495" s="5" t="s">
        <v>108</v>
      </c>
      <c r="E495" s="5" t="s">
        <v>107</v>
      </c>
      <c r="F495" s="6">
        <v>0</v>
      </c>
      <c r="G495" t="str">
        <f>VLOOKUP(InputData[[#This Row],[PRODUCT ID]],'Master Data'!A:F,2,0)</f>
        <v>Product02</v>
      </c>
      <c r="H495" t="str">
        <f>VLOOKUP(InputData[[#This Row],[PRODUCT ID]],'Master Data'!A:F,3,0)</f>
        <v>Category01</v>
      </c>
      <c r="I495" t="str">
        <f>VLOOKUP(InputData[[#This Row],[PRODUCT ID]],'Master Data'!A:F,4,0)</f>
        <v>Kg</v>
      </c>
      <c r="J495" s="15">
        <f>VLOOKUP(InputData[[#This Row],[PRODUCT ID]],'Master Data'!A:F,5,0)</f>
        <v>105</v>
      </c>
      <c r="K495" s="15">
        <f>VLOOKUP(InputData[[#This Row],[PRODUCT ID]],'Master Data'!A:F,6,0)</f>
        <v>142.80000000000001</v>
      </c>
      <c r="L495" s="15">
        <f>InputData[[#This Row],[BUYING PRIZE]]*InputData[[#This Row],[QUANTITY]]</f>
        <v>105</v>
      </c>
      <c r="M495" s="15">
        <f>InputData[[#This Row],[SELLING PRICE]]*InputData[[#This Row],[QUANTITY]]*(1-InputData[[#This Row],[DISCOUNT %]])</f>
        <v>142.80000000000001</v>
      </c>
      <c r="N495" s="11">
        <f>DAY(InputData[[#This Row],[DATE]])</f>
        <v>14</v>
      </c>
      <c r="O495" s="11" t="str">
        <f>TEXT(InputData[[#This Row],[DATE]],"MMMM")</f>
        <v>November</v>
      </c>
      <c r="P495" s="11">
        <f>YEAR(InputData[[#This Row],[DATE]])</f>
        <v>2022</v>
      </c>
    </row>
    <row r="496" spans="1:16" x14ac:dyDescent="0.35">
      <c r="A496" s="3">
        <v>44880</v>
      </c>
      <c r="B496" s="4" t="s">
        <v>31</v>
      </c>
      <c r="C496" s="5">
        <v>14</v>
      </c>
      <c r="D496" s="5" t="s">
        <v>108</v>
      </c>
      <c r="E496" s="5" t="s">
        <v>107</v>
      </c>
      <c r="F496" s="6">
        <v>0</v>
      </c>
      <c r="G496" t="str">
        <f>VLOOKUP(InputData[[#This Row],[PRODUCT ID]],'Master Data'!A:F,2,0)</f>
        <v>Product12</v>
      </c>
      <c r="H496" t="str">
        <f>VLOOKUP(InputData[[#This Row],[PRODUCT ID]],'Master Data'!A:F,3,0)</f>
        <v>Category02</v>
      </c>
      <c r="I496" t="str">
        <f>VLOOKUP(InputData[[#This Row],[PRODUCT ID]],'Master Data'!A:F,4,0)</f>
        <v>Kg</v>
      </c>
      <c r="J496" s="15">
        <f>VLOOKUP(InputData[[#This Row],[PRODUCT ID]],'Master Data'!A:F,5,0)</f>
        <v>73</v>
      </c>
      <c r="K496" s="15">
        <f>VLOOKUP(InputData[[#This Row],[PRODUCT ID]],'Master Data'!A:F,6,0)</f>
        <v>94.17</v>
      </c>
      <c r="L496" s="15">
        <f>InputData[[#This Row],[BUYING PRIZE]]*InputData[[#This Row],[QUANTITY]]</f>
        <v>1022</v>
      </c>
      <c r="M496" s="15">
        <f>InputData[[#This Row],[SELLING PRICE]]*InputData[[#This Row],[QUANTITY]]*(1-InputData[[#This Row],[DISCOUNT %]])</f>
        <v>1318.38</v>
      </c>
      <c r="N496" s="11">
        <f>DAY(InputData[[#This Row],[DATE]])</f>
        <v>15</v>
      </c>
      <c r="O496" s="11" t="str">
        <f>TEXT(InputData[[#This Row],[DATE]],"MMMM")</f>
        <v>November</v>
      </c>
      <c r="P496" s="11">
        <f>YEAR(InputData[[#This Row],[DATE]])</f>
        <v>2022</v>
      </c>
    </row>
    <row r="497" spans="1:16" x14ac:dyDescent="0.35">
      <c r="A497" s="3">
        <v>44881</v>
      </c>
      <c r="B497" s="4" t="s">
        <v>41</v>
      </c>
      <c r="C497" s="5">
        <v>8</v>
      </c>
      <c r="D497" s="5" t="s">
        <v>106</v>
      </c>
      <c r="E497" s="5" t="s">
        <v>143</v>
      </c>
      <c r="F497" s="6">
        <v>0</v>
      </c>
      <c r="G497" t="str">
        <f>VLOOKUP(InputData[[#This Row],[PRODUCT ID]],'Master Data'!A:F,2,0)</f>
        <v>Product17</v>
      </c>
      <c r="H497" t="str">
        <f>VLOOKUP(InputData[[#This Row],[PRODUCT ID]],'Master Data'!A:F,3,0)</f>
        <v>Category02</v>
      </c>
      <c r="I497" t="str">
        <f>VLOOKUP(InputData[[#This Row],[PRODUCT ID]],'Master Data'!A:F,4,0)</f>
        <v>Ft</v>
      </c>
      <c r="J497" s="15">
        <f>VLOOKUP(InputData[[#This Row],[PRODUCT ID]],'Master Data'!A:F,5,0)</f>
        <v>134</v>
      </c>
      <c r="K497" s="15">
        <f>VLOOKUP(InputData[[#This Row],[PRODUCT ID]],'Master Data'!A:F,6,0)</f>
        <v>156.78</v>
      </c>
      <c r="L497" s="15">
        <f>InputData[[#This Row],[BUYING PRIZE]]*InputData[[#This Row],[QUANTITY]]</f>
        <v>1072</v>
      </c>
      <c r="M497" s="15">
        <f>InputData[[#This Row],[SELLING PRICE]]*InputData[[#This Row],[QUANTITY]]*(1-InputData[[#This Row],[DISCOUNT %]])</f>
        <v>1254.24</v>
      </c>
      <c r="N497" s="11">
        <f>DAY(InputData[[#This Row],[DATE]])</f>
        <v>16</v>
      </c>
      <c r="O497" s="11" t="str">
        <f>TEXT(InputData[[#This Row],[DATE]],"MMMM")</f>
        <v>November</v>
      </c>
      <c r="P497" s="11">
        <f>YEAR(InputData[[#This Row],[DATE]])</f>
        <v>2022</v>
      </c>
    </row>
    <row r="498" spans="1:16" x14ac:dyDescent="0.35">
      <c r="A498" s="3">
        <v>44883</v>
      </c>
      <c r="B498" s="4" t="s">
        <v>77</v>
      </c>
      <c r="C498" s="5">
        <v>8</v>
      </c>
      <c r="D498" s="5" t="s">
        <v>108</v>
      </c>
      <c r="E498" s="5" t="s">
        <v>107</v>
      </c>
      <c r="F498" s="6">
        <v>0</v>
      </c>
      <c r="G498" t="str">
        <f>VLOOKUP(InputData[[#This Row],[PRODUCT ID]],'Master Data'!A:F,2,0)</f>
        <v>Product34</v>
      </c>
      <c r="H498" t="str">
        <f>VLOOKUP(InputData[[#This Row],[PRODUCT ID]],'Master Data'!A:F,3,0)</f>
        <v>Category04</v>
      </c>
      <c r="I498" t="str">
        <f>VLOOKUP(InputData[[#This Row],[PRODUCT ID]],'Master Data'!A:F,4,0)</f>
        <v>Lt</v>
      </c>
      <c r="J498" s="15">
        <f>VLOOKUP(InputData[[#This Row],[PRODUCT ID]],'Master Data'!A:F,5,0)</f>
        <v>55</v>
      </c>
      <c r="K498" s="15">
        <f>VLOOKUP(InputData[[#This Row],[PRODUCT ID]],'Master Data'!A:F,6,0)</f>
        <v>58.3</v>
      </c>
      <c r="L498" s="15">
        <f>InputData[[#This Row],[BUYING PRIZE]]*InputData[[#This Row],[QUANTITY]]</f>
        <v>440</v>
      </c>
      <c r="M498" s="15">
        <f>InputData[[#This Row],[SELLING PRICE]]*InputData[[#This Row],[QUANTITY]]*(1-InputData[[#This Row],[DISCOUNT %]])</f>
        <v>466.4</v>
      </c>
      <c r="N498" s="11">
        <f>DAY(InputData[[#This Row],[DATE]])</f>
        <v>18</v>
      </c>
      <c r="O498" s="11" t="str">
        <f>TEXT(InputData[[#This Row],[DATE]],"MMMM")</f>
        <v>November</v>
      </c>
      <c r="P498" s="11">
        <f>YEAR(InputData[[#This Row],[DATE]])</f>
        <v>2022</v>
      </c>
    </row>
    <row r="499" spans="1:16" x14ac:dyDescent="0.35">
      <c r="A499" s="3">
        <v>44886</v>
      </c>
      <c r="B499" s="4" t="s">
        <v>47</v>
      </c>
      <c r="C499" s="5">
        <v>6</v>
      </c>
      <c r="D499" s="5" t="s">
        <v>108</v>
      </c>
      <c r="E499" s="5" t="s">
        <v>107</v>
      </c>
      <c r="F499" s="6">
        <v>0</v>
      </c>
      <c r="G499" t="str">
        <f>VLOOKUP(InputData[[#This Row],[PRODUCT ID]],'Master Data'!A:F,2,0)</f>
        <v>Product20</v>
      </c>
      <c r="H499" t="str">
        <f>VLOOKUP(InputData[[#This Row],[PRODUCT ID]],'Master Data'!A:F,3,0)</f>
        <v>Category03</v>
      </c>
      <c r="I499" t="str">
        <f>VLOOKUP(InputData[[#This Row],[PRODUCT ID]],'Master Data'!A:F,4,0)</f>
        <v>Lt</v>
      </c>
      <c r="J499" s="15">
        <f>VLOOKUP(InputData[[#This Row],[PRODUCT ID]],'Master Data'!A:F,5,0)</f>
        <v>61</v>
      </c>
      <c r="K499" s="15">
        <f>VLOOKUP(InputData[[#This Row],[PRODUCT ID]],'Master Data'!A:F,6,0)</f>
        <v>76.25</v>
      </c>
      <c r="L499" s="15">
        <f>InputData[[#This Row],[BUYING PRIZE]]*InputData[[#This Row],[QUANTITY]]</f>
        <v>366</v>
      </c>
      <c r="M499" s="15">
        <f>InputData[[#This Row],[SELLING PRICE]]*InputData[[#This Row],[QUANTITY]]*(1-InputData[[#This Row],[DISCOUNT %]])</f>
        <v>457.5</v>
      </c>
      <c r="N499" s="11">
        <f>DAY(InputData[[#This Row],[DATE]])</f>
        <v>21</v>
      </c>
      <c r="O499" s="11" t="str">
        <f>TEXT(InputData[[#This Row],[DATE]],"MMMM")</f>
        <v>November</v>
      </c>
      <c r="P499" s="11">
        <f>YEAR(InputData[[#This Row],[DATE]])</f>
        <v>2022</v>
      </c>
    </row>
    <row r="500" spans="1:16" x14ac:dyDescent="0.35">
      <c r="A500" s="3">
        <v>44888</v>
      </c>
      <c r="B500" s="4" t="s">
        <v>81</v>
      </c>
      <c r="C500" s="5">
        <v>12</v>
      </c>
      <c r="D500" s="5" t="s">
        <v>106</v>
      </c>
      <c r="E500" s="5" t="s">
        <v>143</v>
      </c>
      <c r="F500" s="6">
        <v>0</v>
      </c>
      <c r="G500" t="str">
        <f>VLOOKUP(InputData[[#This Row],[PRODUCT ID]],'Master Data'!A:F,2,0)</f>
        <v>Product36</v>
      </c>
      <c r="H500" t="str">
        <f>VLOOKUP(InputData[[#This Row],[PRODUCT ID]],'Master Data'!A:F,3,0)</f>
        <v>Category04</v>
      </c>
      <c r="I500" t="str">
        <f>VLOOKUP(InputData[[#This Row],[PRODUCT ID]],'Master Data'!A:F,4,0)</f>
        <v>Kg</v>
      </c>
      <c r="J500" s="15">
        <f>VLOOKUP(InputData[[#This Row],[PRODUCT ID]],'Master Data'!A:F,5,0)</f>
        <v>90</v>
      </c>
      <c r="K500" s="15">
        <f>VLOOKUP(InputData[[#This Row],[PRODUCT ID]],'Master Data'!A:F,6,0)</f>
        <v>96.3</v>
      </c>
      <c r="L500" s="15">
        <f>InputData[[#This Row],[BUYING PRIZE]]*InputData[[#This Row],[QUANTITY]]</f>
        <v>1080</v>
      </c>
      <c r="M500" s="15">
        <f>InputData[[#This Row],[SELLING PRICE]]*InputData[[#This Row],[QUANTITY]]*(1-InputData[[#This Row],[DISCOUNT %]])</f>
        <v>1155.5999999999999</v>
      </c>
      <c r="N500" s="11">
        <f>DAY(InputData[[#This Row],[DATE]])</f>
        <v>23</v>
      </c>
      <c r="O500" s="11" t="str">
        <f>TEXT(InputData[[#This Row],[DATE]],"MMMM")</f>
        <v>November</v>
      </c>
      <c r="P500" s="11">
        <f>YEAR(InputData[[#This Row],[DATE]])</f>
        <v>2022</v>
      </c>
    </row>
    <row r="501" spans="1:16" x14ac:dyDescent="0.35">
      <c r="A501" s="3">
        <v>44890</v>
      </c>
      <c r="B501" s="4" t="s">
        <v>14</v>
      </c>
      <c r="C501" s="5">
        <v>5</v>
      </c>
      <c r="D501" s="5" t="s">
        <v>108</v>
      </c>
      <c r="E501" s="5" t="s">
        <v>107</v>
      </c>
      <c r="F501" s="6">
        <v>0</v>
      </c>
      <c r="G501" t="str">
        <f>VLOOKUP(InputData[[#This Row],[PRODUCT ID]],'Master Data'!A:F,2,0)</f>
        <v>Product04</v>
      </c>
      <c r="H501" t="str">
        <f>VLOOKUP(InputData[[#This Row],[PRODUCT ID]],'Master Data'!A:F,3,0)</f>
        <v>Category01</v>
      </c>
      <c r="I501" t="str">
        <f>VLOOKUP(InputData[[#This Row],[PRODUCT ID]],'Master Data'!A:F,4,0)</f>
        <v>Lt</v>
      </c>
      <c r="J501" s="15">
        <f>VLOOKUP(InputData[[#This Row],[PRODUCT ID]],'Master Data'!A:F,5,0)</f>
        <v>44</v>
      </c>
      <c r="K501" s="15">
        <f>VLOOKUP(InputData[[#This Row],[PRODUCT ID]],'Master Data'!A:F,6,0)</f>
        <v>48.84</v>
      </c>
      <c r="L501" s="15">
        <f>InputData[[#This Row],[BUYING PRIZE]]*InputData[[#This Row],[QUANTITY]]</f>
        <v>220</v>
      </c>
      <c r="M501" s="15">
        <f>InputData[[#This Row],[SELLING PRICE]]*InputData[[#This Row],[QUANTITY]]*(1-InputData[[#This Row],[DISCOUNT %]])</f>
        <v>244.20000000000002</v>
      </c>
      <c r="N501" s="11">
        <f>DAY(InputData[[#This Row],[DATE]])</f>
        <v>25</v>
      </c>
      <c r="O501" s="11" t="str">
        <f>TEXT(InputData[[#This Row],[DATE]],"MMMM")</f>
        <v>November</v>
      </c>
      <c r="P501" s="11">
        <f>YEAR(InputData[[#This Row],[DATE]])</f>
        <v>2022</v>
      </c>
    </row>
    <row r="502" spans="1:16" x14ac:dyDescent="0.35">
      <c r="A502" s="3">
        <v>44891</v>
      </c>
      <c r="B502" s="4" t="s">
        <v>73</v>
      </c>
      <c r="C502" s="5">
        <v>5</v>
      </c>
      <c r="D502" s="5" t="s">
        <v>108</v>
      </c>
      <c r="E502" s="5" t="s">
        <v>143</v>
      </c>
      <c r="F502" s="6">
        <v>0</v>
      </c>
      <c r="G502" t="str">
        <f>VLOOKUP(InputData[[#This Row],[PRODUCT ID]],'Master Data'!A:F,2,0)</f>
        <v>Product32</v>
      </c>
      <c r="H502" t="str">
        <f>VLOOKUP(InputData[[#This Row],[PRODUCT ID]],'Master Data'!A:F,3,0)</f>
        <v>Category04</v>
      </c>
      <c r="I502" t="str">
        <f>VLOOKUP(InputData[[#This Row],[PRODUCT ID]],'Master Data'!A:F,4,0)</f>
        <v>Kg</v>
      </c>
      <c r="J502" s="15">
        <f>VLOOKUP(InputData[[#This Row],[PRODUCT ID]],'Master Data'!A:F,5,0)</f>
        <v>89</v>
      </c>
      <c r="K502" s="15">
        <f>VLOOKUP(InputData[[#This Row],[PRODUCT ID]],'Master Data'!A:F,6,0)</f>
        <v>117.48</v>
      </c>
      <c r="L502" s="15">
        <f>InputData[[#This Row],[BUYING PRIZE]]*InputData[[#This Row],[QUANTITY]]</f>
        <v>445</v>
      </c>
      <c r="M502" s="15">
        <f>InputData[[#This Row],[SELLING PRICE]]*InputData[[#This Row],[QUANTITY]]*(1-InputData[[#This Row],[DISCOUNT %]])</f>
        <v>587.4</v>
      </c>
      <c r="N502" s="11">
        <f>DAY(InputData[[#This Row],[DATE]])</f>
        <v>26</v>
      </c>
      <c r="O502" s="11" t="str">
        <f>TEXT(InputData[[#This Row],[DATE]],"MMMM")</f>
        <v>November</v>
      </c>
      <c r="P502" s="11">
        <f>YEAR(InputData[[#This Row],[DATE]])</f>
        <v>2022</v>
      </c>
    </row>
    <row r="503" spans="1:16" x14ac:dyDescent="0.35">
      <c r="A503" s="3">
        <v>44892</v>
      </c>
      <c r="B503" s="4" t="s">
        <v>77</v>
      </c>
      <c r="C503" s="5">
        <v>15</v>
      </c>
      <c r="D503" s="5" t="s">
        <v>108</v>
      </c>
      <c r="E503" s="5" t="s">
        <v>143</v>
      </c>
      <c r="F503" s="6">
        <v>0</v>
      </c>
      <c r="G503" t="str">
        <f>VLOOKUP(InputData[[#This Row],[PRODUCT ID]],'Master Data'!A:F,2,0)</f>
        <v>Product34</v>
      </c>
      <c r="H503" t="str">
        <f>VLOOKUP(InputData[[#This Row],[PRODUCT ID]],'Master Data'!A:F,3,0)</f>
        <v>Category04</v>
      </c>
      <c r="I503" t="str">
        <f>VLOOKUP(InputData[[#This Row],[PRODUCT ID]],'Master Data'!A:F,4,0)</f>
        <v>Lt</v>
      </c>
      <c r="J503" s="15">
        <f>VLOOKUP(InputData[[#This Row],[PRODUCT ID]],'Master Data'!A:F,5,0)</f>
        <v>55</v>
      </c>
      <c r="K503" s="15">
        <f>VLOOKUP(InputData[[#This Row],[PRODUCT ID]],'Master Data'!A:F,6,0)</f>
        <v>58.3</v>
      </c>
      <c r="L503" s="15">
        <f>InputData[[#This Row],[BUYING PRIZE]]*InputData[[#This Row],[QUANTITY]]</f>
        <v>825</v>
      </c>
      <c r="M503" s="15">
        <f>InputData[[#This Row],[SELLING PRICE]]*InputData[[#This Row],[QUANTITY]]*(1-InputData[[#This Row],[DISCOUNT %]])</f>
        <v>874.5</v>
      </c>
      <c r="N503" s="11">
        <f>DAY(InputData[[#This Row],[DATE]])</f>
        <v>27</v>
      </c>
      <c r="O503" s="11" t="str">
        <f>TEXT(InputData[[#This Row],[DATE]],"MMMM")</f>
        <v>November</v>
      </c>
      <c r="P503" s="11">
        <f>YEAR(InputData[[#This Row],[DATE]])</f>
        <v>2022</v>
      </c>
    </row>
    <row r="504" spans="1:16" x14ac:dyDescent="0.35">
      <c r="A504" s="3">
        <v>44893</v>
      </c>
      <c r="B504" s="4" t="s">
        <v>71</v>
      </c>
      <c r="C504" s="5">
        <v>8</v>
      </c>
      <c r="D504" s="5" t="s">
        <v>108</v>
      </c>
      <c r="E504" s="5" t="s">
        <v>107</v>
      </c>
      <c r="F504" s="6">
        <v>0</v>
      </c>
      <c r="G504" t="str">
        <f>VLOOKUP(InputData[[#This Row],[PRODUCT ID]],'Master Data'!A:F,2,0)</f>
        <v>Product31</v>
      </c>
      <c r="H504" t="str">
        <f>VLOOKUP(InputData[[#This Row],[PRODUCT ID]],'Master Data'!A:F,3,0)</f>
        <v>Category04</v>
      </c>
      <c r="I504" t="str">
        <f>VLOOKUP(InputData[[#This Row],[PRODUCT ID]],'Master Data'!A:F,4,0)</f>
        <v>Kg</v>
      </c>
      <c r="J504" s="15">
        <f>VLOOKUP(InputData[[#This Row],[PRODUCT ID]],'Master Data'!A:F,5,0)</f>
        <v>93</v>
      </c>
      <c r="K504" s="15">
        <f>VLOOKUP(InputData[[#This Row],[PRODUCT ID]],'Master Data'!A:F,6,0)</f>
        <v>104.16</v>
      </c>
      <c r="L504" s="15">
        <f>InputData[[#This Row],[BUYING PRIZE]]*InputData[[#This Row],[QUANTITY]]</f>
        <v>744</v>
      </c>
      <c r="M504" s="15">
        <f>InputData[[#This Row],[SELLING PRICE]]*InputData[[#This Row],[QUANTITY]]*(1-InputData[[#This Row],[DISCOUNT %]])</f>
        <v>833.28</v>
      </c>
      <c r="N504" s="11">
        <f>DAY(InputData[[#This Row],[DATE]])</f>
        <v>28</v>
      </c>
      <c r="O504" s="11" t="str">
        <f>TEXT(InputData[[#This Row],[DATE]],"MMMM")</f>
        <v>November</v>
      </c>
      <c r="P504" s="11">
        <f>YEAR(InputData[[#This Row],[DATE]])</f>
        <v>2022</v>
      </c>
    </row>
    <row r="505" spans="1:16" x14ac:dyDescent="0.35">
      <c r="A505" s="3">
        <v>44895</v>
      </c>
      <c r="B505" s="4" t="s">
        <v>37</v>
      </c>
      <c r="C505" s="5">
        <v>2</v>
      </c>
      <c r="D505" s="5" t="s">
        <v>108</v>
      </c>
      <c r="E505" s="5" t="s">
        <v>143</v>
      </c>
      <c r="F505" s="6">
        <v>0</v>
      </c>
      <c r="G505" t="str">
        <f>VLOOKUP(InputData[[#This Row],[PRODUCT ID]],'Master Data'!A:F,2,0)</f>
        <v>Product15</v>
      </c>
      <c r="H505" t="str">
        <f>VLOOKUP(InputData[[#This Row],[PRODUCT ID]],'Master Data'!A:F,3,0)</f>
        <v>Category02</v>
      </c>
      <c r="I505" t="str">
        <f>VLOOKUP(InputData[[#This Row],[PRODUCT ID]],'Master Data'!A:F,4,0)</f>
        <v>No.</v>
      </c>
      <c r="J505" s="15">
        <f>VLOOKUP(InputData[[#This Row],[PRODUCT ID]],'Master Data'!A:F,5,0)</f>
        <v>12</v>
      </c>
      <c r="K505" s="15">
        <f>VLOOKUP(InputData[[#This Row],[PRODUCT ID]],'Master Data'!A:F,6,0)</f>
        <v>15.719999999999999</v>
      </c>
      <c r="L505" s="15">
        <f>InputData[[#This Row],[BUYING PRIZE]]*InputData[[#This Row],[QUANTITY]]</f>
        <v>24</v>
      </c>
      <c r="M505" s="15">
        <f>InputData[[#This Row],[SELLING PRICE]]*InputData[[#This Row],[QUANTITY]]*(1-InputData[[#This Row],[DISCOUNT %]])</f>
        <v>31.439999999999998</v>
      </c>
      <c r="N505" s="11">
        <f>DAY(InputData[[#This Row],[DATE]])</f>
        <v>30</v>
      </c>
      <c r="O505" s="11" t="str">
        <f>TEXT(InputData[[#This Row],[DATE]],"MMMM")</f>
        <v>November</v>
      </c>
      <c r="P505" s="11">
        <f>YEAR(InputData[[#This Row],[DATE]])</f>
        <v>2022</v>
      </c>
    </row>
    <row r="506" spans="1:16" x14ac:dyDescent="0.35">
      <c r="A506" s="3">
        <v>44898</v>
      </c>
      <c r="B506" s="4" t="s">
        <v>65</v>
      </c>
      <c r="C506" s="5">
        <v>5</v>
      </c>
      <c r="D506" s="5" t="s">
        <v>105</v>
      </c>
      <c r="E506" s="5" t="s">
        <v>107</v>
      </c>
      <c r="F506" s="6">
        <v>0</v>
      </c>
      <c r="G506" t="str">
        <f>VLOOKUP(InputData[[#This Row],[PRODUCT ID]],'Master Data'!A:F,2,0)</f>
        <v>Product28</v>
      </c>
      <c r="H506" t="str">
        <f>VLOOKUP(InputData[[#This Row],[PRODUCT ID]],'Master Data'!A:F,3,0)</f>
        <v>Category04</v>
      </c>
      <c r="I506" t="str">
        <f>VLOOKUP(InputData[[#This Row],[PRODUCT ID]],'Master Data'!A:F,4,0)</f>
        <v>No.</v>
      </c>
      <c r="J506" s="15">
        <f>VLOOKUP(InputData[[#This Row],[PRODUCT ID]],'Master Data'!A:F,5,0)</f>
        <v>37</v>
      </c>
      <c r="K506" s="15">
        <f>VLOOKUP(InputData[[#This Row],[PRODUCT ID]],'Master Data'!A:F,6,0)</f>
        <v>41.81</v>
      </c>
      <c r="L506" s="15">
        <f>InputData[[#This Row],[BUYING PRIZE]]*InputData[[#This Row],[QUANTITY]]</f>
        <v>185</v>
      </c>
      <c r="M506" s="15">
        <f>InputData[[#This Row],[SELLING PRICE]]*InputData[[#This Row],[QUANTITY]]*(1-InputData[[#This Row],[DISCOUNT %]])</f>
        <v>209.05</v>
      </c>
      <c r="N506" s="11">
        <f>DAY(InputData[[#This Row],[DATE]])</f>
        <v>3</v>
      </c>
      <c r="O506" s="11" t="str">
        <f>TEXT(InputData[[#This Row],[DATE]],"MMMM")</f>
        <v>December</v>
      </c>
      <c r="P506" s="11">
        <f>YEAR(InputData[[#This Row],[DATE]])</f>
        <v>2022</v>
      </c>
    </row>
    <row r="507" spans="1:16" x14ac:dyDescent="0.35">
      <c r="A507" s="3">
        <v>44899</v>
      </c>
      <c r="B507" s="4" t="s">
        <v>60</v>
      </c>
      <c r="C507" s="5">
        <v>10</v>
      </c>
      <c r="D507" s="5" t="s">
        <v>108</v>
      </c>
      <c r="E507" s="5" t="s">
        <v>107</v>
      </c>
      <c r="F507" s="6">
        <v>0</v>
      </c>
      <c r="G507" t="str">
        <f>VLOOKUP(InputData[[#This Row],[PRODUCT ID]],'Master Data'!A:F,2,0)</f>
        <v>Product26</v>
      </c>
      <c r="H507" t="str">
        <f>VLOOKUP(InputData[[#This Row],[PRODUCT ID]],'Master Data'!A:F,3,0)</f>
        <v>Category04</v>
      </c>
      <c r="I507" t="str">
        <f>VLOOKUP(InputData[[#This Row],[PRODUCT ID]],'Master Data'!A:F,4,0)</f>
        <v>No.</v>
      </c>
      <c r="J507" s="15">
        <f>VLOOKUP(InputData[[#This Row],[PRODUCT ID]],'Master Data'!A:F,5,0)</f>
        <v>18</v>
      </c>
      <c r="K507" s="15">
        <f>VLOOKUP(InputData[[#This Row],[PRODUCT ID]],'Master Data'!A:F,6,0)</f>
        <v>24.66</v>
      </c>
      <c r="L507" s="15">
        <f>InputData[[#This Row],[BUYING PRIZE]]*InputData[[#This Row],[QUANTITY]]</f>
        <v>180</v>
      </c>
      <c r="M507" s="15">
        <f>InputData[[#This Row],[SELLING PRICE]]*InputData[[#This Row],[QUANTITY]]*(1-InputData[[#This Row],[DISCOUNT %]])</f>
        <v>246.6</v>
      </c>
      <c r="N507" s="11">
        <f>DAY(InputData[[#This Row],[DATE]])</f>
        <v>4</v>
      </c>
      <c r="O507" s="11" t="str">
        <f>TEXT(InputData[[#This Row],[DATE]],"MMMM")</f>
        <v>December</v>
      </c>
      <c r="P507" s="11">
        <f>YEAR(InputData[[#This Row],[DATE]])</f>
        <v>2022</v>
      </c>
    </row>
    <row r="508" spans="1:16" x14ac:dyDescent="0.35">
      <c r="A508" s="3">
        <v>44899</v>
      </c>
      <c r="B508" s="4" t="s">
        <v>98</v>
      </c>
      <c r="C508" s="5">
        <v>15</v>
      </c>
      <c r="D508" s="5" t="s">
        <v>108</v>
      </c>
      <c r="E508" s="5" t="s">
        <v>107</v>
      </c>
      <c r="F508" s="6">
        <v>0</v>
      </c>
      <c r="G508" t="str">
        <f>VLOOKUP(InputData[[#This Row],[PRODUCT ID]],'Master Data'!A:F,2,0)</f>
        <v>Product44</v>
      </c>
      <c r="H508" t="str">
        <f>VLOOKUP(InputData[[#This Row],[PRODUCT ID]],'Master Data'!A:F,3,0)</f>
        <v>Category05</v>
      </c>
      <c r="I508" t="str">
        <f>VLOOKUP(InputData[[#This Row],[PRODUCT ID]],'Master Data'!A:F,4,0)</f>
        <v>Kg</v>
      </c>
      <c r="J508" s="15">
        <f>VLOOKUP(InputData[[#This Row],[PRODUCT ID]],'Master Data'!A:F,5,0)</f>
        <v>76</v>
      </c>
      <c r="K508" s="15">
        <f>VLOOKUP(InputData[[#This Row],[PRODUCT ID]],'Master Data'!A:F,6,0)</f>
        <v>82.08</v>
      </c>
      <c r="L508" s="15">
        <f>InputData[[#This Row],[BUYING PRIZE]]*InputData[[#This Row],[QUANTITY]]</f>
        <v>1140</v>
      </c>
      <c r="M508" s="15">
        <f>InputData[[#This Row],[SELLING PRICE]]*InputData[[#This Row],[QUANTITY]]*(1-InputData[[#This Row],[DISCOUNT %]])</f>
        <v>1231.2</v>
      </c>
      <c r="N508" s="11">
        <f>DAY(InputData[[#This Row],[DATE]])</f>
        <v>4</v>
      </c>
      <c r="O508" s="11" t="str">
        <f>TEXT(InputData[[#This Row],[DATE]],"MMMM")</f>
        <v>December</v>
      </c>
      <c r="P508" s="11">
        <f>YEAR(InputData[[#This Row],[DATE]])</f>
        <v>2022</v>
      </c>
    </row>
    <row r="509" spans="1:16" x14ac:dyDescent="0.35">
      <c r="A509" s="3">
        <v>44902</v>
      </c>
      <c r="B509" s="4" t="s">
        <v>86</v>
      </c>
      <c r="C509" s="5">
        <v>12</v>
      </c>
      <c r="D509" s="5" t="s">
        <v>108</v>
      </c>
      <c r="E509" s="5" t="s">
        <v>107</v>
      </c>
      <c r="F509" s="6">
        <v>0</v>
      </c>
      <c r="G509" t="str">
        <f>VLOOKUP(InputData[[#This Row],[PRODUCT ID]],'Master Data'!A:F,2,0)</f>
        <v>Product38</v>
      </c>
      <c r="H509" t="str">
        <f>VLOOKUP(InputData[[#This Row],[PRODUCT ID]],'Master Data'!A:F,3,0)</f>
        <v>Category05</v>
      </c>
      <c r="I509" t="str">
        <f>VLOOKUP(InputData[[#This Row],[PRODUCT ID]],'Master Data'!A:F,4,0)</f>
        <v>Kg</v>
      </c>
      <c r="J509" s="15">
        <f>VLOOKUP(InputData[[#This Row],[PRODUCT ID]],'Master Data'!A:F,5,0)</f>
        <v>72</v>
      </c>
      <c r="K509" s="15">
        <f>VLOOKUP(InputData[[#This Row],[PRODUCT ID]],'Master Data'!A:F,6,0)</f>
        <v>79.92</v>
      </c>
      <c r="L509" s="15">
        <f>InputData[[#This Row],[BUYING PRIZE]]*InputData[[#This Row],[QUANTITY]]</f>
        <v>864</v>
      </c>
      <c r="M509" s="15">
        <f>InputData[[#This Row],[SELLING PRICE]]*InputData[[#This Row],[QUANTITY]]*(1-InputData[[#This Row],[DISCOUNT %]])</f>
        <v>959.04</v>
      </c>
      <c r="N509" s="11">
        <f>DAY(InputData[[#This Row],[DATE]])</f>
        <v>7</v>
      </c>
      <c r="O509" s="11" t="str">
        <f>TEXT(InputData[[#This Row],[DATE]],"MMMM")</f>
        <v>December</v>
      </c>
      <c r="P509" s="11">
        <f>YEAR(InputData[[#This Row],[DATE]])</f>
        <v>2022</v>
      </c>
    </row>
    <row r="510" spans="1:16" x14ac:dyDescent="0.35">
      <c r="A510" s="3">
        <v>44902</v>
      </c>
      <c r="B510" s="4" t="s">
        <v>39</v>
      </c>
      <c r="C510" s="5">
        <v>13</v>
      </c>
      <c r="D510" s="5" t="s">
        <v>108</v>
      </c>
      <c r="E510" s="5" t="s">
        <v>143</v>
      </c>
      <c r="F510" s="6">
        <v>0</v>
      </c>
      <c r="G510" t="str">
        <f>VLOOKUP(InputData[[#This Row],[PRODUCT ID]],'Master Data'!A:F,2,0)</f>
        <v>Product16</v>
      </c>
      <c r="H510" t="str">
        <f>VLOOKUP(InputData[[#This Row],[PRODUCT ID]],'Master Data'!A:F,3,0)</f>
        <v>Category02</v>
      </c>
      <c r="I510" t="str">
        <f>VLOOKUP(InputData[[#This Row],[PRODUCT ID]],'Master Data'!A:F,4,0)</f>
        <v>No.</v>
      </c>
      <c r="J510" s="15">
        <f>VLOOKUP(InputData[[#This Row],[PRODUCT ID]],'Master Data'!A:F,5,0)</f>
        <v>13</v>
      </c>
      <c r="K510" s="15">
        <f>VLOOKUP(InputData[[#This Row],[PRODUCT ID]],'Master Data'!A:F,6,0)</f>
        <v>16.64</v>
      </c>
      <c r="L510" s="15">
        <f>InputData[[#This Row],[BUYING PRIZE]]*InputData[[#This Row],[QUANTITY]]</f>
        <v>169</v>
      </c>
      <c r="M510" s="15">
        <f>InputData[[#This Row],[SELLING PRICE]]*InputData[[#This Row],[QUANTITY]]*(1-InputData[[#This Row],[DISCOUNT %]])</f>
        <v>216.32</v>
      </c>
      <c r="N510" s="11">
        <f>DAY(InputData[[#This Row],[DATE]])</f>
        <v>7</v>
      </c>
      <c r="O510" s="11" t="str">
        <f>TEXT(InputData[[#This Row],[DATE]],"MMMM")</f>
        <v>December</v>
      </c>
      <c r="P510" s="11">
        <f>YEAR(InputData[[#This Row],[DATE]])</f>
        <v>2022</v>
      </c>
    </row>
    <row r="511" spans="1:16" x14ac:dyDescent="0.35">
      <c r="A511" s="3">
        <v>44902</v>
      </c>
      <c r="B511" s="4" t="s">
        <v>86</v>
      </c>
      <c r="C511" s="5">
        <v>5</v>
      </c>
      <c r="D511" s="5" t="s">
        <v>108</v>
      </c>
      <c r="E511" s="5" t="s">
        <v>107</v>
      </c>
      <c r="F511" s="6">
        <v>0</v>
      </c>
      <c r="G511" t="str">
        <f>VLOOKUP(InputData[[#This Row],[PRODUCT ID]],'Master Data'!A:F,2,0)</f>
        <v>Product38</v>
      </c>
      <c r="H511" t="str">
        <f>VLOOKUP(InputData[[#This Row],[PRODUCT ID]],'Master Data'!A:F,3,0)</f>
        <v>Category05</v>
      </c>
      <c r="I511" t="str">
        <f>VLOOKUP(InputData[[#This Row],[PRODUCT ID]],'Master Data'!A:F,4,0)</f>
        <v>Kg</v>
      </c>
      <c r="J511" s="15">
        <f>VLOOKUP(InputData[[#This Row],[PRODUCT ID]],'Master Data'!A:F,5,0)</f>
        <v>72</v>
      </c>
      <c r="K511" s="15">
        <f>VLOOKUP(InputData[[#This Row],[PRODUCT ID]],'Master Data'!A:F,6,0)</f>
        <v>79.92</v>
      </c>
      <c r="L511" s="15">
        <f>InputData[[#This Row],[BUYING PRIZE]]*InputData[[#This Row],[QUANTITY]]</f>
        <v>360</v>
      </c>
      <c r="M511" s="15">
        <f>InputData[[#This Row],[SELLING PRICE]]*InputData[[#This Row],[QUANTITY]]*(1-InputData[[#This Row],[DISCOUNT %]])</f>
        <v>399.6</v>
      </c>
      <c r="N511" s="11">
        <f>DAY(InputData[[#This Row],[DATE]])</f>
        <v>7</v>
      </c>
      <c r="O511" s="11" t="str">
        <f>TEXT(InputData[[#This Row],[DATE]],"MMMM")</f>
        <v>December</v>
      </c>
      <c r="P511" s="11">
        <f>YEAR(InputData[[#This Row],[DATE]])</f>
        <v>2022</v>
      </c>
    </row>
    <row r="512" spans="1:16" x14ac:dyDescent="0.35">
      <c r="A512" s="3">
        <v>44906</v>
      </c>
      <c r="B512" s="4" t="s">
        <v>63</v>
      </c>
      <c r="C512" s="5">
        <v>5</v>
      </c>
      <c r="D512" s="5" t="s">
        <v>108</v>
      </c>
      <c r="E512" s="5" t="s">
        <v>143</v>
      </c>
      <c r="F512" s="6">
        <v>0</v>
      </c>
      <c r="G512" t="str">
        <f>VLOOKUP(InputData[[#This Row],[PRODUCT ID]],'Master Data'!A:F,2,0)</f>
        <v>Product27</v>
      </c>
      <c r="H512" t="str">
        <f>VLOOKUP(InputData[[#This Row],[PRODUCT ID]],'Master Data'!A:F,3,0)</f>
        <v>Category04</v>
      </c>
      <c r="I512" t="str">
        <f>VLOOKUP(InputData[[#This Row],[PRODUCT ID]],'Master Data'!A:F,4,0)</f>
        <v>Lt</v>
      </c>
      <c r="J512" s="15">
        <f>VLOOKUP(InputData[[#This Row],[PRODUCT ID]],'Master Data'!A:F,5,0)</f>
        <v>48</v>
      </c>
      <c r="K512" s="15">
        <f>VLOOKUP(InputData[[#This Row],[PRODUCT ID]],'Master Data'!A:F,6,0)</f>
        <v>57.120000000000005</v>
      </c>
      <c r="L512" s="15">
        <f>InputData[[#This Row],[BUYING PRIZE]]*InputData[[#This Row],[QUANTITY]]</f>
        <v>240</v>
      </c>
      <c r="M512" s="15">
        <f>InputData[[#This Row],[SELLING PRICE]]*InputData[[#This Row],[QUANTITY]]*(1-InputData[[#This Row],[DISCOUNT %]])</f>
        <v>285.60000000000002</v>
      </c>
      <c r="N512" s="11">
        <f>DAY(InputData[[#This Row],[DATE]])</f>
        <v>11</v>
      </c>
      <c r="O512" s="11" t="str">
        <f>TEXT(InputData[[#This Row],[DATE]],"MMMM")</f>
        <v>December</v>
      </c>
      <c r="P512" s="11">
        <f>YEAR(InputData[[#This Row],[DATE]])</f>
        <v>2022</v>
      </c>
    </row>
    <row r="513" spans="1:16" x14ac:dyDescent="0.35">
      <c r="A513" s="3">
        <v>44906</v>
      </c>
      <c r="B513" s="4" t="s">
        <v>33</v>
      </c>
      <c r="C513" s="5">
        <v>9</v>
      </c>
      <c r="D513" s="5" t="s">
        <v>105</v>
      </c>
      <c r="E513" s="5" t="s">
        <v>143</v>
      </c>
      <c r="F513" s="6">
        <v>0</v>
      </c>
      <c r="G513" t="str">
        <f>VLOOKUP(InputData[[#This Row],[PRODUCT ID]],'Master Data'!A:F,2,0)</f>
        <v>Product13</v>
      </c>
      <c r="H513" t="str">
        <f>VLOOKUP(InputData[[#This Row],[PRODUCT ID]],'Master Data'!A:F,3,0)</f>
        <v>Category02</v>
      </c>
      <c r="I513" t="str">
        <f>VLOOKUP(InputData[[#This Row],[PRODUCT ID]],'Master Data'!A:F,4,0)</f>
        <v>Kg</v>
      </c>
      <c r="J513" s="15">
        <f>VLOOKUP(InputData[[#This Row],[PRODUCT ID]],'Master Data'!A:F,5,0)</f>
        <v>112</v>
      </c>
      <c r="K513" s="15">
        <f>VLOOKUP(InputData[[#This Row],[PRODUCT ID]],'Master Data'!A:F,6,0)</f>
        <v>122.08</v>
      </c>
      <c r="L513" s="15">
        <f>InputData[[#This Row],[BUYING PRIZE]]*InputData[[#This Row],[QUANTITY]]</f>
        <v>1008</v>
      </c>
      <c r="M513" s="15">
        <f>InputData[[#This Row],[SELLING PRICE]]*InputData[[#This Row],[QUANTITY]]*(1-InputData[[#This Row],[DISCOUNT %]])</f>
        <v>1098.72</v>
      </c>
      <c r="N513" s="11">
        <f>DAY(InputData[[#This Row],[DATE]])</f>
        <v>11</v>
      </c>
      <c r="O513" s="11" t="str">
        <f>TEXT(InputData[[#This Row],[DATE]],"MMMM")</f>
        <v>December</v>
      </c>
      <c r="P513" s="11">
        <f>YEAR(InputData[[#This Row],[DATE]])</f>
        <v>2022</v>
      </c>
    </row>
    <row r="514" spans="1:16" x14ac:dyDescent="0.35">
      <c r="A514" s="3">
        <v>44906</v>
      </c>
      <c r="B514" s="4" t="s">
        <v>35</v>
      </c>
      <c r="C514" s="5">
        <v>10</v>
      </c>
      <c r="D514" s="5" t="s">
        <v>106</v>
      </c>
      <c r="E514" s="5" t="s">
        <v>107</v>
      </c>
      <c r="F514" s="6">
        <v>0</v>
      </c>
      <c r="G514" t="str">
        <f>VLOOKUP(InputData[[#This Row],[PRODUCT ID]],'Master Data'!A:F,2,0)</f>
        <v>Product14</v>
      </c>
      <c r="H514" t="str">
        <f>VLOOKUP(InputData[[#This Row],[PRODUCT ID]],'Master Data'!A:F,3,0)</f>
        <v>Category02</v>
      </c>
      <c r="I514" t="str">
        <f>VLOOKUP(InputData[[#This Row],[PRODUCT ID]],'Master Data'!A:F,4,0)</f>
        <v>Kg</v>
      </c>
      <c r="J514" s="15">
        <f>VLOOKUP(InputData[[#This Row],[PRODUCT ID]],'Master Data'!A:F,5,0)</f>
        <v>112</v>
      </c>
      <c r="K514" s="15">
        <f>VLOOKUP(InputData[[#This Row],[PRODUCT ID]],'Master Data'!A:F,6,0)</f>
        <v>146.72</v>
      </c>
      <c r="L514" s="15">
        <f>InputData[[#This Row],[BUYING PRIZE]]*InputData[[#This Row],[QUANTITY]]</f>
        <v>1120</v>
      </c>
      <c r="M514" s="15">
        <f>InputData[[#This Row],[SELLING PRICE]]*InputData[[#This Row],[QUANTITY]]*(1-InputData[[#This Row],[DISCOUNT %]])</f>
        <v>1467.2</v>
      </c>
      <c r="N514" s="11">
        <f>DAY(InputData[[#This Row],[DATE]])</f>
        <v>11</v>
      </c>
      <c r="O514" s="11" t="str">
        <f>TEXT(InputData[[#This Row],[DATE]],"MMMM")</f>
        <v>December</v>
      </c>
      <c r="P514" s="11">
        <f>YEAR(InputData[[#This Row],[DATE]])</f>
        <v>2022</v>
      </c>
    </row>
    <row r="515" spans="1:16" x14ac:dyDescent="0.35">
      <c r="A515" s="3">
        <v>44907</v>
      </c>
      <c r="B515" s="4" t="s">
        <v>69</v>
      </c>
      <c r="C515" s="5">
        <v>9</v>
      </c>
      <c r="D515" s="5" t="s">
        <v>105</v>
      </c>
      <c r="E515" s="5" t="s">
        <v>107</v>
      </c>
      <c r="F515" s="6">
        <v>0</v>
      </c>
      <c r="G515" t="str">
        <f>VLOOKUP(InputData[[#This Row],[PRODUCT ID]],'Master Data'!A:F,2,0)</f>
        <v>Product30</v>
      </c>
      <c r="H515" t="str">
        <f>VLOOKUP(InputData[[#This Row],[PRODUCT ID]],'Master Data'!A:F,3,0)</f>
        <v>Category04</v>
      </c>
      <c r="I515" t="str">
        <f>VLOOKUP(InputData[[#This Row],[PRODUCT ID]],'Master Data'!A:F,4,0)</f>
        <v>Ft</v>
      </c>
      <c r="J515" s="15">
        <f>VLOOKUP(InputData[[#This Row],[PRODUCT ID]],'Master Data'!A:F,5,0)</f>
        <v>148</v>
      </c>
      <c r="K515" s="15">
        <f>VLOOKUP(InputData[[#This Row],[PRODUCT ID]],'Master Data'!A:F,6,0)</f>
        <v>201.28</v>
      </c>
      <c r="L515" s="15">
        <f>InputData[[#This Row],[BUYING PRIZE]]*InputData[[#This Row],[QUANTITY]]</f>
        <v>1332</v>
      </c>
      <c r="M515" s="15">
        <f>InputData[[#This Row],[SELLING PRICE]]*InputData[[#This Row],[QUANTITY]]*(1-InputData[[#This Row],[DISCOUNT %]])</f>
        <v>1811.52</v>
      </c>
      <c r="N515" s="11">
        <f>DAY(InputData[[#This Row],[DATE]])</f>
        <v>12</v>
      </c>
      <c r="O515" s="11" t="str">
        <f>TEXT(InputData[[#This Row],[DATE]],"MMMM")</f>
        <v>December</v>
      </c>
      <c r="P515" s="11">
        <f>YEAR(InputData[[#This Row],[DATE]])</f>
        <v>2022</v>
      </c>
    </row>
    <row r="516" spans="1:16" x14ac:dyDescent="0.35">
      <c r="A516" s="3">
        <v>44907</v>
      </c>
      <c r="B516" s="4" t="s">
        <v>92</v>
      </c>
      <c r="C516" s="5">
        <v>10</v>
      </c>
      <c r="D516" s="5" t="s">
        <v>105</v>
      </c>
      <c r="E516" s="5" t="s">
        <v>143</v>
      </c>
      <c r="F516" s="6">
        <v>0</v>
      </c>
      <c r="G516" t="str">
        <f>VLOOKUP(InputData[[#This Row],[PRODUCT ID]],'Master Data'!A:F,2,0)</f>
        <v>Product41</v>
      </c>
      <c r="H516" t="str">
        <f>VLOOKUP(InputData[[#This Row],[PRODUCT ID]],'Master Data'!A:F,3,0)</f>
        <v>Category05</v>
      </c>
      <c r="I516" t="str">
        <f>VLOOKUP(InputData[[#This Row],[PRODUCT ID]],'Master Data'!A:F,4,0)</f>
        <v>Ft</v>
      </c>
      <c r="J516" s="15">
        <f>VLOOKUP(InputData[[#This Row],[PRODUCT ID]],'Master Data'!A:F,5,0)</f>
        <v>138</v>
      </c>
      <c r="K516" s="15">
        <f>VLOOKUP(InputData[[#This Row],[PRODUCT ID]],'Master Data'!A:F,6,0)</f>
        <v>173.88</v>
      </c>
      <c r="L516" s="15">
        <f>InputData[[#This Row],[BUYING PRIZE]]*InputData[[#This Row],[QUANTITY]]</f>
        <v>1380</v>
      </c>
      <c r="M516" s="15">
        <f>InputData[[#This Row],[SELLING PRICE]]*InputData[[#This Row],[QUANTITY]]*(1-InputData[[#This Row],[DISCOUNT %]])</f>
        <v>1738.8</v>
      </c>
      <c r="N516" s="11">
        <f>DAY(InputData[[#This Row],[DATE]])</f>
        <v>12</v>
      </c>
      <c r="O516" s="11" t="str">
        <f>TEXT(InputData[[#This Row],[DATE]],"MMMM")</f>
        <v>December</v>
      </c>
      <c r="P516" s="11">
        <f>YEAR(InputData[[#This Row],[DATE]])</f>
        <v>2022</v>
      </c>
    </row>
    <row r="517" spans="1:16" x14ac:dyDescent="0.35">
      <c r="A517" s="3">
        <v>44909</v>
      </c>
      <c r="B517" s="4" t="s">
        <v>16</v>
      </c>
      <c r="C517" s="5">
        <v>4</v>
      </c>
      <c r="D517" s="5" t="s">
        <v>108</v>
      </c>
      <c r="E517" s="5" t="s">
        <v>107</v>
      </c>
      <c r="F517" s="6">
        <v>0</v>
      </c>
      <c r="G517" t="str">
        <f>VLOOKUP(InputData[[#This Row],[PRODUCT ID]],'Master Data'!A:F,2,0)</f>
        <v>Product05</v>
      </c>
      <c r="H517" t="str">
        <f>VLOOKUP(InputData[[#This Row],[PRODUCT ID]],'Master Data'!A:F,3,0)</f>
        <v>Category01</v>
      </c>
      <c r="I517" t="str">
        <f>VLOOKUP(InputData[[#This Row],[PRODUCT ID]],'Master Data'!A:F,4,0)</f>
        <v>Ft</v>
      </c>
      <c r="J517" s="15">
        <f>VLOOKUP(InputData[[#This Row],[PRODUCT ID]],'Master Data'!A:F,5,0)</f>
        <v>133</v>
      </c>
      <c r="K517" s="15">
        <f>VLOOKUP(InputData[[#This Row],[PRODUCT ID]],'Master Data'!A:F,6,0)</f>
        <v>155.61000000000001</v>
      </c>
      <c r="L517" s="15">
        <f>InputData[[#This Row],[BUYING PRIZE]]*InputData[[#This Row],[QUANTITY]]</f>
        <v>532</v>
      </c>
      <c r="M517" s="15">
        <f>InputData[[#This Row],[SELLING PRICE]]*InputData[[#This Row],[QUANTITY]]*(1-InputData[[#This Row],[DISCOUNT %]])</f>
        <v>622.44000000000005</v>
      </c>
      <c r="N517" s="11">
        <f>DAY(InputData[[#This Row],[DATE]])</f>
        <v>14</v>
      </c>
      <c r="O517" s="11" t="str">
        <f>TEXT(InputData[[#This Row],[DATE]],"MMMM")</f>
        <v>December</v>
      </c>
      <c r="P517" s="11">
        <f>YEAR(InputData[[#This Row],[DATE]])</f>
        <v>2022</v>
      </c>
    </row>
    <row r="518" spans="1:16" x14ac:dyDescent="0.35">
      <c r="A518" s="3">
        <v>44910</v>
      </c>
      <c r="B518" s="4" t="s">
        <v>24</v>
      </c>
      <c r="C518" s="5">
        <v>13</v>
      </c>
      <c r="D518" s="5" t="s">
        <v>108</v>
      </c>
      <c r="E518" s="5" t="s">
        <v>143</v>
      </c>
      <c r="F518" s="6">
        <v>0</v>
      </c>
      <c r="G518" t="str">
        <f>VLOOKUP(InputData[[#This Row],[PRODUCT ID]],'Master Data'!A:F,2,0)</f>
        <v>Product09</v>
      </c>
      <c r="H518" t="str">
        <f>VLOOKUP(InputData[[#This Row],[PRODUCT ID]],'Master Data'!A:F,3,0)</f>
        <v>Category01</v>
      </c>
      <c r="I518" t="str">
        <f>VLOOKUP(InputData[[#This Row],[PRODUCT ID]],'Master Data'!A:F,4,0)</f>
        <v>No.</v>
      </c>
      <c r="J518" s="15">
        <f>VLOOKUP(InputData[[#This Row],[PRODUCT ID]],'Master Data'!A:F,5,0)</f>
        <v>6</v>
      </c>
      <c r="K518" s="15">
        <f>VLOOKUP(InputData[[#This Row],[PRODUCT ID]],'Master Data'!A:F,6,0)</f>
        <v>7.8599999999999994</v>
      </c>
      <c r="L518" s="15">
        <f>InputData[[#This Row],[BUYING PRIZE]]*InputData[[#This Row],[QUANTITY]]</f>
        <v>78</v>
      </c>
      <c r="M518" s="15">
        <f>InputData[[#This Row],[SELLING PRICE]]*InputData[[#This Row],[QUANTITY]]*(1-InputData[[#This Row],[DISCOUNT %]])</f>
        <v>102.17999999999999</v>
      </c>
      <c r="N518" s="11">
        <f>DAY(InputData[[#This Row],[DATE]])</f>
        <v>15</v>
      </c>
      <c r="O518" s="11" t="str">
        <f>TEXT(InputData[[#This Row],[DATE]],"MMMM")</f>
        <v>December</v>
      </c>
      <c r="P518" s="11">
        <f>YEAR(InputData[[#This Row],[DATE]])</f>
        <v>2022</v>
      </c>
    </row>
    <row r="519" spans="1:16" x14ac:dyDescent="0.35">
      <c r="A519" s="3">
        <v>44914</v>
      </c>
      <c r="B519" s="4" t="s">
        <v>98</v>
      </c>
      <c r="C519" s="5">
        <v>7</v>
      </c>
      <c r="D519" s="5" t="s">
        <v>108</v>
      </c>
      <c r="E519" s="5" t="s">
        <v>143</v>
      </c>
      <c r="F519" s="6">
        <v>0</v>
      </c>
      <c r="G519" t="str">
        <f>VLOOKUP(InputData[[#This Row],[PRODUCT ID]],'Master Data'!A:F,2,0)</f>
        <v>Product44</v>
      </c>
      <c r="H519" t="str">
        <f>VLOOKUP(InputData[[#This Row],[PRODUCT ID]],'Master Data'!A:F,3,0)</f>
        <v>Category05</v>
      </c>
      <c r="I519" t="str">
        <f>VLOOKUP(InputData[[#This Row],[PRODUCT ID]],'Master Data'!A:F,4,0)</f>
        <v>Kg</v>
      </c>
      <c r="J519" s="15">
        <f>VLOOKUP(InputData[[#This Row],[PRODUCT ID]],'Master Data'!A:F,5,0)</f>
        <v>76</v>
      </c>
      <c r="K519" s="15">
        <f>VLOOKUP(InputData[[#This Row],[PRODUCT ID]],'Master Data'!A:F,6,0)</f>
        <v>82.08</v>
      </c>
      <c r="L519" s="15">
        <f>InputData[[#This Row],[BUYING PRIZE]]*InputData[[#This Row],[QUANTITY]]</f>
        <v>532</v>
      </c>
      <c r="M519" s="15">
        <f>InputData[[#This Row],[SELLING PRICE]]*InputData[[#This Row],[QUANTITY]]*(1-InputData[[#This Row],[DISCOUNT %]])</f>
        <v>574.55999999999995</v>
      </c>
      <c r="N519" s="11">
        <f>DAY(InputData[[#This Row],[DATE]])</f>
        <v>19</v>
      </c>
      <c r="O519" s="11" t="str">
        <f>TEXT(InputData[[#This Row],[DATE]],"MMMM")</f>
        <v>December</v>
      </c>
      <c r="P519" s="11">
        <f>YEAR(InputData[[#This Row],[DATE]])</f>
        <v>2022</v>
      </c>
    </row>
    <row r="520" spans="1:16" x14ac:dyDescent="0.35">
      <c r="A520" s="3">
        <v>44914</v>
      </c>
      <c r="B520" s="4" t="s">
        <v>29</v>
      </c>
      <c r="C520" s="5">
        <v>14</v>
      </c>
      <c r="D520" s="5" t="s">
        <v>108</v>
      </c>
      <c r="E520" s="5" t="s">
        <v>107</v>
      </c>
      <c r="F520" s="6">
        <v>0</v>
      </c>
      <c r="G520" t="str">
        <f>VLOOKUP(InputData[[#This Row],[PRODUCT ID]],'Master Data'!A:F,2,0)</f>
        <v>Product11</v>
      </c>
      <c r="H520" t="str">
        <f>VLOOKUP(InputData[[#This Row],[PRODUCT ID]],'Master Data'!A:F,3,0)</f>
        <v>Category02</v>
      </c>
      <c r="I520" t="str">
        <f>VLOOKUP(InputData[[#This Row],[PRODUCT ID]],'Master Data'!A:F,4,0)</f>
        <v>Lt</v>
      </c>
      <c r="J520" s="15">
        <f>VLOOKUP(InputData[[#This Row],[PRODUCT ID]],'Master Data'!A:F,5,0)</f>
        <v>44</v>
      </c>
      <c r="K520" s="15">
        <f>VLOOKUP(InputData[[#This Row],[PRODUCT ID]],'Master Data'!A:F,6,0)</f>
        <v>48.4</v>
      </c>
      <c r="L520" s="15">
        <f>InputData[[#This Row],[BUYING PRIZE]]*InputData[[#This Row],[QUANTITY]]</f>
        <v>616</v>
      </c>
      <c r="M520" s="15">
        <f>InputData[[#This Row],[SELLING PRICE]]*InputData[[#This Row],[QUANTITY]]*(1-InputData[[#This Row],[DISCOUNT %]])</f>
        <v>677.6</v>
      </c>
      <c r="N520" s="11">
        <f>DAY(InputData[[#This Row],[DATE]])</f>
        <v>19</v>
      </c>
      <c r="O520" s="11" t="str">
        <f>TEXT(InputData[[#This Row],[DATE]],"MMMM")</f>
        <v>December</v>
      </c>
      <c r="P520" s="11">
        <f>YEAR(InputData[[#This Row],[DATE]])</f>
        <v>2022</v>
      </c>
    </row>
    <row r="521" spans="1:16" x14ac:dyDescent="0.35">
      <c r="A521" s="3">
        <v>44914</v>
      </c>
      <c r="B521" s="4" t="s">
        <v>24</v>
      </c>
      <c r="C521" s="5">
        <v>11</v>
      </c>
      <c r="D521" s="5" t="s">
        <v>106</v>
      </c>
      <c r="E521" s="5" t="s">
        <v>143</v>
      </c>
      <c r="F521" s="6">
        <v>0</v>
      </c>
      <c r="G521" t="str">
        <f>VLOOKUP(InputData[[#This Row],[PRODUCT ID]],'Master Data'!A:F,2,0)</f>
        <v>Product09</v>
      </c>
      <c r="H521" t="str">
        <f>VLOOKUP(InputData[[#This Row],[PRODUCT ID]],'Master Data'!A:F,3,0)</f>
        <v>Category01</v>
      </c>
      <c r="I521" t="str">
        <f>VLOOKUP(InputData[[#This Row],[PRODUCT ID]],'Master Data'!A:F,4,0)</f>
        <v>No.</v>
      </c>
      <c r="J521" s="15">
        <f>VLOOKUP(InputData[[#This Row],[PRODUCT ID]],'Master Data'!A:F,5,0)</f>
        <v>6</v>
      </c>
      <c r="K521" s="15">
        <f>VLOOKUP(InputData[[#This Row],[PRODUCT ID]],'Master Data'!A:F,6,0)</f>
        <v>7.8599999999999994</v>
      </c>
      <c r="L521" s="15">
        <f>InputData[[#This Row],[BUYING PRIZE]]*InputData[[#This Row],[QUANTITY]]</f>
        <v>66</v>
      </c>
      <c r="M521" s="15">
        <f>InputData[[#This Row],[SELLING PRICE]]*InputData[[#This Row],[QUANTITY]]*(1-InputData[[#This Row],[DISCOUNT %]])</f>
        <v>86.46</v>
      </c>
      <c r="N521" s="11">
        <f>DAY(InputData[[#This Row],[DATE]])</f>
        <v>19</v>
      </c>
      <c r="O521" s="11" t="str">
        <f>TEXT(InputData[[#This Row],[DATE]],"MMMM")</f>
        <v>December</v>
      </c>
      <c r="P521" s="11">
        <f>YEAR(InputData[[#This Row],[DATE]])</f>
        <v>2022</v>
      </c>
    </row>
    <row r="522" spans="1:16" x14ac:dyDescent="0.35">
      <c r="A522" s="3">
        <v>44916</v>
      </c>
      <c r="B522" s="4" t="s">
        <v>18</v>
      </c>
      <c r="C522" s="5">
        <v>10</v>
      </c>
      <c r="D522" s="5" t="s">
        <v>108</v>
      </c>
      <c r="E522" s="5" t="s">
        <v>143</v>
      </c>
      <c r="F522" s="6">
        <v>0</v>
      </c>
      <c r="G522" t="str">
        <f>VLOOKUP(InputData[[#This Row],[PRODUCT ID]],'Master Data'!A:F,2,0)</f>
        <v>Product06</v>
      </c>
      <c r="H522" t="str">
        <f>VLOOKUP(InputData[[#This Row],[PRODUCT ID]],'Master Data'!A:F,3,0)</f>
        <v>Category01</v>
      </c>
      <c r="I522" t="str">
        <f>VLOOKUP(InputData[[#This Row],[PRODUCT ID]],'Master Data'!A:F,4,0)</f>
        <v>Kg</v>
      </c>
      <c r="J522" s="15">
        <f>VLOOKUP(InputData[[#This Row],[PRODUCT ID]],'Master Data'!A:F,5,0)</f>
        <v>75</v>
      </c>
      <c r="K522" s="15">
        <f>VLOOKUP(InputData[[#This Row],[PRODUCT ID]],'Master Data'!A:F,6,0)</f>
        <v>85.5</v>
      </c>
      <c r="L522" s="15">
        <f>InputData[[#This Row],[BUYING PRIZE]]*InputData[[#This Row],[QUANTITY]]</f>
        <v>750</v>
      </c>
      <c r="M522" s="15">
        <f>InputData[[#This Row],[SELLING PRICE]]*InputData[[#This Row],[QUANTITY]]*(1-InputData[[#This Row],[DISCOUNT %]])</f>
        <v>855</v>
      </c>
      <c r="N522" s="11">
        <f>DAY(InputData[[#This Row],[DATE]])</f>
        <v>21</v>
      </c>
      <c r="O522" s="11" t="str">
        <f>TEXT(InputData[[#This Row],[DATE]],"MMMM")</f>
        <v>December</v>
      </c>
      <c r="P522" s="11">
        <f>YEAR(InputData[[#This Row],[DATE]])</f>
        <v>2022</v>
      </c>
    </row>
    <row r="523" spans="1:16" x14ac:dyDescent="0.35">
      <c r="A523" s="3">
        <v>44924</v>
      </c>
      <c r="B523" s="4" t="s">
        <v>22</v>
      </c>
      <c r="C523" s="5">
        <v>15</v>
      </c>
      <c r="D523" s="5" t="s">
        <v>108</v>
      </c>
      <c r="E523" s="5" t="s">
        <v>143</v>
      </c>
      <c r="F523" s="6">
        <v>0</v>
      </c>
      <c r="G523" t="str">
        <f>VLOOKUP(InputData[[#This Row],[PRODUCT ID]],'Master Data'!A:F,2,0)</f>
        <v>Product08</v>
      </c>
      <c r="H523" t="str">
        <f>VLOOKUP(InputData[[#This Row],[PRODUCT ID]],'Master Data'!A:F,3,0)</f>
        <v>Category01</v>
      </c>
      <c r="I523" t="str">
        <f>VLOOKUP(InputData[[#This Row],[PRODUCT ID]],'Master Data'!A:F,4,0)</f>
        <v>Kg</v>
      </c>
      <c r="J523" s="15">
        <f>VLOOKUP(InputData[[#This Row],[PRODUCT ID]],'Master Data'!A:F,5,0)</f>
        <v>83</v>
      </c>
      <c r="K523" s="15">
        <f>VLOOKUP(InputData[[#This Row],[PRODUCT ID]],'Master Data'!A:F,6,0)</f>
        <v>94.62</v>
      </c>
      <c r="L523" s="15">
        <f>InputData[[#This Row],[BUYING PRIZE]]*InputData[[#This Row],[QUANTITY]]</f>
        <v>1245</v>
      </c>
      <c r="M523" s="15">
        <f>InputData[[#This Row],[SELLING PRICE]]*InputData[[#This Row],[QUANTITY]]*(1-InputData[[#This Row],[DISCOUNT %]])</f>
        <v>1419.3000000000002</v>
      </c>
      <c r="N523" s="11">
        <f>DAY(InputData[[#This Row],[DATE]])</f>
        <v>29</v>
      </c>
      <c r="O523" s="11" t="str">
        <f>TEXT(InputData[[#This Row],[DATE]],"MMMM")</f>
        <v>December</v>
      </c>
      <c r="P523" s="11">
        <f>YEAR(InputData[[#This Row],[DATE]])</f>
        <v>2022</v>
      </c>
    </row>
    <row r="524" spans="1:16" x14ac:dyDescent="0.35">
      <c r="A524" s="3">
        <v>44924</v>
      </c>
      <c r="B524" s="4" t="s">
        <v>94</v>
      </c>
      <c r="C524" s="5">
        <v>1</v>
      </c>
      <c r="D524" s="5" t="s">
        <v>105</v>
      </c>
      <c r="E524" s="5" t="s">
        <v>107</v>
      </c>
      <c r="F524" s="6">
        <v>0</v>
      </c>
      <c r="G524" t="str">
        <f>VLOOKUP(InputData[[#This Row],[PRODUCT ID]],'Master Data'!A:F,2,0)</f>
        <v>Product42</v>
      </c>
      <c r="H524" t="str">
        <f>VLOOKUP(InputData[[#This Row],[PRODUCT ID]],'Master Data'!A:F,3,0)</f>
        <v>Category05</v>
      </c>
      <c r="I524" t="str">
        <f>VLOOKUP(InputData[[#This Row],[PRODUCT ID]],'Master Data'!A:F,4,0)</f>
        <v>Ft</v>
      </c>
      <c r="J524" s="15">
        <f>VLOOKUP(InputData[[#This Row],[PRODUCT ID]],'Master Data'!A:F,5,0)</f>
        <v>120</v>
      </c>
      <c r="K524" s="15">
        <f>VLOOKUP(InputData[[#This Row],[PRODUCT ID]],'Master Data'!A:F,6,0)</f>
        <v>162</v>
      </c>
      <c r="L524" s="15">
        <f>InputData[[#This Row],[BUYING PRIZE]]*InputData[[#This Row],[QUANTITY]]</f>
        <v>120</v>
      </c>
      <c r="M524" s="15">
        <f>InputData[[#This Row],[SELLING PRICE]]*InputData[[#This Row],[QUANTITY]]*(1-InputData[[#This Row],[DISCOUNT %]])</f>
        <v>162</v>
      </c>
      <c r="N524" s="11">
        <f>DAY(InputData[[#This Row],[DATE]])</f>
        <v>29</v>
      </c>
      <c r="O524" s="11" t="str">
        <f>TEXT(InputData[[#This Row],[DATE]],"MMMM")</f>
        <v>December</v>
      </c>
      <c r="P524" s="11">
        <f>YEAR(InputData[[#This Row],[DATE]])</f>
        <v>2022</v>
      </c>
    </row>
    <row r="525" spans="1:16" x14ac:dyDescent="0.35">
      <c r="A525" s="3">
        <v>44925</v>
      </c>
      <c r="B525" s="4" t="s">
        <v>92</v>
      </c>
      <c r="C525" s="5">
        <v>14</v>
      </c>
      <c r="D525" s="5" t="s">
        <v>108</v>
      </c>
      <c r="E525" s="5" t="s">
        <v>143</v>
      </c>
      <c r="F525" s="6">
        <v>0</v>
      </c>
      <c r="G525" t="str">
        <f>VLOOKUP(InputData[[#This Row],[PRODUCT ID]],'Master Data'!A:F,2,0)</f>
        <v>Product41</v>
      </c>
      <c r="H525" t="str">
        <f>VLOOKUP(InputData[[#This Row],[PRODUCT ID]],'Master Data'!A:F,3,0)</f>
        <v>Category05</v>
      </c>
      <c r="I525" t="str">
        <f>VLOOKUP(InputData[[#This Row],[PRODUCT ID]],'Master Data'!A:F,4,0)</f>
        <v>Ft</v>
      </c>
      <c r="J525" s="15">
        <f>VLOOKUP(InputData[[#This Row],[PRODUCT ID]],'Master Data'!A:F,5,0)</f>
        <v>138</v>
      </c>
      <c r="K525" s="15">
        <f>VLOOKUP(InputData[[#This Row],[PRODUCT ID]],'Master Data'!A:F,6,0)</f>
        <v>173.88</v>
      </c>
      <c r="L525" s="15">
        <f>InputData[[#This Row],[BUYING PRIZE]]*InputData[[#This Row],[QUANTITY]]</f>
        <v>1932</v>
      </c>
      <c r="M525" s="15">
        <f>InputData[[#This Row],[SELLING PRICE]]*InputData[[#This Row],[QUANTITY]]*(1-InputData[[#This Row],[DISCOUNT %]])</f>
        <v>2434.3199999999997</v>
      </c>
      <c r="N525" s="11">
        <f>DAY(InputData[[#This Row],[DATE]])</f>
        <v>30</v>
      </c>
      <c r="O525" s="11" t="str">
        <f>TEXT(InputData[[#This Row],[DATE]],"MMMM")</f>
        <v>December</v>
      </c>
      <c r="P525" s="11">
        <f>YEAR(InputData[[#This Row],[DATE]])</f>
        <v>2022</v>
      </c>
    </row>
    <row r="526" spans="1:16" x14ac:dyDescent="0.35">
      <c r="A526" s="3">
        <v>44926</v>
      </c>
      <c r="B526" s="4" t="s">
        <v>75</v>
      </c>
      <c r="C526" s="5">
        <v>12</v>
      </c>
      <c r="D526" s="5" t="s">
        <v>106</v>
      </c>
      <c r="E526" s="5" t="s">
        <v>143</v>
      </c>
      <c r="F526" s="6">
        <v>0</v>
      </c>
      <c r="G526" t="str">
        <f>VLOOKUP(InputData[[#This Row],[PRODUCT ID]],'Master Data'!A:F,2,0)</f>
        <v>Product33</v>
      </c>
      <c r="H526" t="str">
        <f>VLOOKUP(InputData[[#This Row],[PRODUCT ID]],'Master Data'!A:F,3,0)</f>
        <v>Category04</v>
      </c>
      <c r="I526" t="str">
        <f>VLOOKUP(InputData[[#This Row],[PRODUCT ID]],'Master Data'!A:F,4,0)</f>
        <v>Kg</v>
      </c>
      <c r="J526" s="15">
        <f>VLOOKUP(InputData[[#This Row],[PRODUCT ID]],'Master Data'!A:F,5,0)</f>
        <v>95</v>
      </c>
      <c r="K526" s="15">
        <f>VLOOKUP(InputData[[#This Row],[PRODUCT ID]],'Master Data'!A:F,6,0)</f>
        <v>119.7</v>
      </c>
      <c r="L526" s="15">
        <f>InputData[[#This Row],[BUYING PRIZE]]*InputData[[#This Row],[QUANTITY]]</f>
        <v>1140</v>
      </c>
      <c r="M526" s="15">
        <f>InputData[[#This Row],[SELLING PRICE]]*InputData[[#This Row],[QUANTITY]]*(1-InputData[[#This Row],[DISCOUNT %]])</f>
        <v>1436.4</v>
      </c>
      <c r="N526" s="11">
        <f>DAY(InputData[[#This Row],[DATE]])</f>
        <v>31</v>
      </c>
      <c r="O526" s="11" t="str">
        <f>TEXT(InputData[[#This Row],[DATE]],"MMMM")</f>
        <v>December</v>
      </c>
      <c r="P526" s="11">
        <f>YEAR(InputData[[#This Row],[DATE]])</f>
        <v>2022</v>
      </c>
    </row>
    <row r="527" spans="1:16" x14ac:dyDescent="0.35">
      <c r="A527" s="3">
        <v>44926</v>
      </c>
      <c r="B527" s="4" t="s">
        <v>29</v>
      </c>
      <c r="C527" s="5">
        <v>6</v>
      </c>
      <c r="D527" s="5" t="s">
        <v>106</v>
      </c>
      <c r="E527" s="5" t="s">
        <v>143</v>
      </c>
      <c r="F527" s="6">
        <v>0</v>
      </c>
      <c r="G527" t="str">
        <f>VLOOKUP(InputData[[#This Row],[PRODUCT ID]],'Master Data'!A:F,2,0)</f>
        <v>Product11</v>
      </c>
      <c r="H527" t="str">
        <f>VLOOKUP(InputData[[#This Row],[PRODUCT ID]],'Master Data'!A:F,3,0)</f>
        <v>Category02</v>
      </c>
      <c r="I527" t="str">
        <f>VLOOKUP(InputData[[#This Row],[PRODUCT ID]],'Master Data'!A:F,4,0)</f>
        <v>Lt</v>
      </c>
      <c r="J527" s="15">
        <f>VLOOKUP(InputData[[#This Row],[PRODUCT ID]],'Master Data'!A:F,5,0)</f>
        <v>44</v>
      </c>
      <c r="K527" s="15">
        <f>VLOOKUP(InputData[[#This Row],[PRODUCT ID]],'Master Data'!A:F,6,0)</f>
        <v>48.4</v>
      </c>
      <c r="L527" s="15">
        <f>InputData[[#This Row],[BUYING PRIZE]]*InputData[[#This Row],[QUANTITY]]</f>
        <v>264</v>
      </c>
      <c r="M527" s="15">
        <f>InputData[[#This Row],[SELLING PRICE]]*InputData[[#This Row],[QUANTITY]]*(1-InputData[[#This Row],[DISCOUNT %]])</f>
        <v>290.39999999999998</v>
      </c>
      <c r="N527" s="11">
        <f>DAY(InputData[[#This Row],[DATE]])</f>
        <v>31</v>
      </c>
      <c r="O527" s="11" t="str">
        <f>TEXT(InputData[[#This Row],[DATE]],"MMMM")</f>
        <v>December</v>
      </c>
      <c r="P527" s="11">
        <f>YEAR(InputData[[#This Row],[DATE]])</f>
        <v>2022</v>
      </c>
    </row>
    <row r="528" spans="1:16" x14ac:dyDescent="0.35">
      <c r="A528" s="3">
        <v>44926</v>
      </c>
      <c r="B528" s="7" t="s">
        <v>29</v>
      </c>
      <c r="C528" s="8">
        <v>3</v>
      </c>
      <c r="D528" s="5" t="s">
        <v>105</v>
      </c>
      <c r="E528" s="8" t="s">
        <v>107</v>
      </c>
      <c r="F528" s="6">
        <v>0</v>
      </c>
      <c r="G528" t="str">
        <f>VLOOKUP(InputData[[#This Row],[PRODUCT ID]],'Master Data'!A:F,2,0)</f>
        <v>Product11</v>
      </c>
      <c r="H528" t="str">
        <f>VLOOKUP(InputData[[#This Row],[PRODUCT ID]],'Master Data'!A:F,3,0)</f>
        <v>Category02</v>
      </c>
      <c r="I528" t="str">
        <f>VLOOKUP(InputData[[#This Row],[PRODUCT ID]],'Master Data'!A:F,4,0)</f>
        <v>Lt</v>
      </c>
      <c r="J528" s="15">
        <f>VLOOKUP(InputData[[#This Row],[PRODUCT ID]],'Master Data'!A:F,5,0)</f>
        <v>44</v>
      </c>
      <c r="K528" s="15">
        <f>VLOOKUP(InputData[[#This Row],[PRODUCT ID]],'Master Data'!A:F,6,0)</f>
        <v>48.4</v>
      </c>
      <c r="L528" s="15">
        <f>InputData[[#This Row],[BUYING PRIZE]]*InputData[[#This Row],[QUANTITY]]</f>
        <v>132</v>
      </c>
      <c r="M528" s="15">
        <f>InputData[[#This Row],[SELLING PRICE]]*InputData[[#This Row],[QUANTITY]]*(1-InputData[[#This Row],[DISCOUNT %]])</f>
        <v>145.19999999999999</v>
      </c>
      <c r="N528" s="11">
        <f>DAY(InputData[[#This Row],[DATE]])</f>
        <v>31</v>
      </c>
      <c r="O528" s="11" t="str">
        <f>TEXT(InputData[[#This Row],[DATE]],"MMMM")</f>
        <v>December</v>
      </c>
      <c r="P528" s="11">
        <f>YEAR(InputData[[#This Row],[DATE]])</f>
        <v>2022</v>
      </c>
    </row>
  </sheetData>
  <sheetProtection algorithmName="SHA-512" hashValue="GMStkOL679/t0dK8JLgvN8ABxOAu3YlBmjDkZBzEbGYOTN6hPazti7UE96S1ga9Xey9QZpqoArgTIWsG8Lm0nQ==" saltValue="uq+lGcE1IAVh2QWh9BkzUw==" spinCount="100000" sheet="1" objects="1" scenarios="1"/>
  <dataValidations count="3">
    <dataValidation type="list" allowBlank="1" showInputMessage="1" showErrorMessage="1" sqref="E2:E528" xr:uid="{E70A61AB-A580-4E7A-B899-FA41582346B0}">
      <formula1>"Online,Cash"</formula1>
    </dataValidation>
    <dataValidation type="whole" allowBlank="1" showInputMessage="1" showErrorMessage="1" sqref="C2:C528" xr:uid="{74FC4239-C815-4304-B7C1-8D0942A55F70}">
      <formula1>1</formula1>
      <formula2>1000</formula2>
    </dataValidation>
    <dataValidation type="list" allowBlank="1" showInputMessage="1" sqref="D2:D528"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codeName="Sheet3">
    <tabColor theme="5" tint="0.59999389629810485"/>
  </sheetPr>
  <dimension ref="A1:F46"/>
  <sheetViews>
    <sheetView workbookViewId="0">
      <selection activeCell="I10" sqref="I10"/>
    </sheetView>
  </sheetViews>
  <sheetFormatPr defaultRowHeight="14.5" x14ac:dyDescent="0.35"/>
  <cols>
    <col min="1" max="1" width="15.90625" bestFit="1" customWidth="1"/>
    <col min="2" max="2" width="13.6328125" bestFit="1" customWidth="1"/>
    <col min="3" max="3" width="14.453125" bestFit="1" customWidth="1"/>
    <col min="4" max="4" width="9.90625" bestFit="1" customWidth="1"/>
    <col min="5" max="5" width="17.1796875" bestFit="1" customWidth="1"/>
    <col min="6" max="6" width="17.81640625" bestFit="1" customWidth="1"/>
  </cols>
  <sheetData>
    <row r="1" spans="1:6" ht="15" thickBot="1" x14ac:dyDescent="0.4">
      <c r="A1" s="1" t="s">
        <v>0</v>
      </c>
      <c r="B1" s="1" t="s">
        <v>1</v>
      </c>
      <c r="C1" s="1" t="s">
        <v>2</v>
      </c>
      <c r="D1" s="1" t="s">
        <v>3</v>
      </c>
      <c r="E1" s="1" t="s">
        <v>4</v>
      </c>
      <c r="F1" s="1" t="s">
        <v>5</v>
      </c>
    </row>
    <row r="2" spans="1:6" x14ac:dyDescent="0.35">
      <c r="A2" s="9" t="s">
        <v>6</v>
      </c>
      <c r="B2" s="9" t="s">
        <v>7</v>
      </c>
      <c r="C2" s="9" t="s">
        <v>8</v>
      </c>
      <c r="D2" s="9" t="s">
        <v>9</v>
      </c>
      <c r="E2" s="9">
        <v>98</v>
      </c>
      <c r="F2" s="9">
        <v>103.88</v>
      </c>
    </row>
    <row r="3" spans="1:6" x14ac:dyDescent="0.35">
      <c r="A3" s="9" t="s">
        <v>10</v>
      </c>
      <c r="B3" s="9" t="s">
        <v>11</v>
      </c>
      <c r="C3" s="9" t="s">
        <v>8</v>
      </c>
      <c r="D3" s="9" t="s">
        <v>9</v>
      </c>
      <c r="E3" s="9">
        <v>105</v>
      </c>
      <c r="F3" s="9">
        <v>142.80000000000001</v>
      </c>
    </row>
    <row r="4" spans="1:6" x14ac:dyDescent="0.35">
      <c r="A4" s="9" t="s">
        <v>12</v>
      </c>
      <c r="B4" s="9" t="s">
        <v>13</v>
      </c>
      <c r="C4" s="9" t="s">
        <v>8</v>
      </c>
      <c r="D4" s="9" t="s">
        <v>9</v>
      </c>
      <c r="E4" s="9">
        <v>71</v>
      </c>
      <c r="F4" s="9">
        <v>80.94</v>
      </c>
    </row>
    <row r="5" spans="1:6" x14ac:dyDescent="0.35">
      <c r="A5" s="9" t="s">
        <v>14</v>
      </c>
      <c r="B5" s="9" t="s">
        <v>15</v>
      </c>
      <c r="C5" s="9" t="s">
        <v>8</v>
      </c>
      <c r="D5" s="9" t="s">
        <v>109</v>
      </c>
      <c r="E5" s="9">
        <v>44</v>
      </c>
      <c r="F5" s="9">
        <v>48.84</v>
      </c>
    </row>
    <row r="6" spans="1:6" x14ac:dyDescent="0.35">
      <c r="A6" s="9" t="s">
        <v>16</v>
      </c>
      <c r="B6" s="9" t="s">
        <v>17</v>
      </c>
      <c r="C6" s="9" t="s">
        <v>8</v>
      </c>
      <c r="D6" s="9" t="s">
        <v>110</v>
      </c>
      <c r="E6" s="9">
        <v>133</v>
      </c>
      <c r="F6" s="9">
        <v>155.61000000000001</v>
      </c>
    </row>
    <row r="7" spans="1:6" x14ac:dyDescent="0.35">
      <c r="A7" s="9" t="s">
        <v>18</v>
      </c>
      <c r="B7" s="9" t="s">
        <v>19</v>
      </c>
      <c r="C7" s="9" t="s">
        <v>8</v>
      </c>
      <c r="D7" s="9" t="s">
        <v>9</v>
      </c>
      <c r="E7" s="9">
        <v>75</v>
      </c>
      <c r="F7" s="9">
        <v>85.5</v>
      </c>
    </row>
    <row r="8" spans="1:6" x14ac:dyDescent="0.35">
      <c r="A8" s="9" t="s">
        <v>20</v>
      </c>
      <c r="B8" s="9" t="s">
        <v>21</v>
      </c>
      <c r="C8" s="9" t="s">
        <v>8</v>
      </c>
      <c r="D8" s="9" t="s">
        <v>109</v>
      </c>
      <c r="E8" s="9">
        <v>43</v>
      </c>
      <c r="F8" s="9">
        <v>47.730000000000004</v>
      </c>
    </row>
    <row r="9" spans="1:6" x14ac:dyDescent="0.35">
      <c r="A9" s="9" t="s">
        <v>22</v>
      </c>
      <c r="B9" s="9" t="s">
        <v>23</v>
      </c>
      <c r="C9" s="9" t="s">
        <v>8</v>
      </c>
      <c r="D9" s="9" t="s">
        <v>9</v>
      </c>
      <c r="E9" s="9">
        <v>83</v>
      </c>
      <c r="F9" s="9">
        <v>94.62</v>
      </c>
    </row>
    <row r="10" spans="1:6" x14ac:dyDescent="0.35">
      <c r="A10" s="9" t="s">
        <v>24</v>
      </c>
      <c r="B10" s="9" t="s">
        <v>25</v>
      </c>
      <c r="C10" s="9" t="s">
        <v>8</v>
      </c>
      <c r="D10" s="9" t="s">
        <v>111</v>
      </c>
      <c r="E10" s="9">
        <v>6</v>
      </c>
      <c r="F10" s="9">
        <v>7.8599999999999994</v>
      </c>
    </row>
    <row r="11" spans="1:6" x14ac:dyDescent="0.35">
      <c r="A11" s="9" t="s">
        <v>26</v>
      </c>
      <c r="B11" s="9" t="s">
        <v>27</v>
      </c>
      <c r="C11" s="9" t="s">
        <v>28</v>
      </c>
      <c r="D11" s="9" t="s">
        <v>110</v>
      </c>
      <c r="E11" s="9">
        <v>148</v>
      </c>
      <c r="F11" s="9">
        <v>164.28</v>
      </c>
    </row>
    <row r="12" spans="1:6" x14ac:dyDescent="0.35">
      <c r="A12" s="9" t="s">
        <v>29</v>
      </c>
      <c r="B12" s="9" t="s">
        <v>30</v>
      </c>
      <c r="C12" s="9" t="s">
        <v>28</v>
      </c>
      <c r="D12" s="9" t="s">
        <v>109</v>
      </c>
      <c r="E12" s="9">
        <v>44</v>
      </c>
      <c r="F12" s="9">
        <v>48.4</v>
      </c>
    </row>
    <row r="13" spans="1:6" x14ac:dyDescent="0.35">
      <c r="A13" s="9" t="s">
        <v>31</v>
      </c>
      <c r="B13" s="9" t="s">
        <v>32</v>
      </c>
      <c r="C13" s="9" t="s">
        <v>28</v>
      </c>
      <c r="D13" s="9" t="s">
        <v>9</v>
      </c>
      <c r="E13" s="9">
        <v>73</v>
      </c>
      <c r="F13" s="9">
        <v>94.17</v>
      </c>
    </row>
    <row r="14" spans="1:6" x14ac:dyDescent="0.35">
      <c r="A14" s="9" t="s">
        <v>33</v>
      </c>
      <c r="B14" s="9" t="s">
        <v>34</v>
      </c>
      <c r="C14" s="9" t="s">
        <v>28</v>
      </c>
      <c r="D14" s="9" t="s">
        <v>9</v>
      </c>
      <c r="E14" s="9">
        <v>112</v>
      </c>
      <c r="F14" s="9">
        <v>122.08</v>
      </c>
    </row>
    <row r="15" spans="1:6" x14ac:dyDescent="0.35">
      <c r="A15" s="9" t="s">
        <v>35</v>
      </c>
      <c r="B15" s="9" t="s">
        <v>36</v>
      </c>
      <c r="C15" s="9" t="s">
        <v>28</v>
      </c>
      <c r="D15" s="9" t="s">
        <v>9</v>
      </c>
      <c r="E15" s="9">
        <v>112</v>
      </c>
      <c r="F15" s="9">
        <v>146.72</v>
      </c>
    </row>
    <row r="16" spans="1:6" x14ac:dyDescent="0.35">
      <c r="A16" s="9" t="s">
        <v>37</v>
      </c>
      <c r="B16" s="9" t="s">
        <v>38</v>
      </c>
      <c r="C16" s="9" t="s">
        <v>28</v>
      </c>
      <c r="D16" s="9" t="s">
        <v>111</v>
      </c>
      <c r="E16" s="9">
        <v>12</v>
      </c>
      <c r="F16" s="9">
        <v>15.719999999999999</v>
      </c>
    </row>
    <row r="17" spans="1:6" x14ac:dyDescent="0.35">
      <c r="A17" s="9" t="s">
        <v>39</v>
      </c>
      <c r="B17" s="9" t="s">
        <v>40</v>
      </c>
      <c r="C17" s="9" t="s">
        <v>28</v>
      </c>
      <c r="D17" s="9" t="s">
        <v>111</v>
      </c>
      <c r="E17" s="9">
        <v>13</v>
      </c>
      <c r="F17" s="9">
        <v>16.64</v>
      </c>
    </row>
    <row r="18" spans="1:6" x14ac:dyDescent="0.35">
      <c r="A18" s="9" t="s">
        <v>41</v>
      </c>
      <c r="B18" s="9" t="s">
        <v>42</v>
      </c>
      <c r="C18" s="9" t="s">
        <v>28</v>
      </c>
      <c r="D18" s="9" t="s">
        <v>110</v>
      </c>
      <c r="E18" s="9">
        <v>134</v>
      </c>
      <c r="F18" s="9">
        <v>156.78</v>
      </c>
    </row>
    <row r="19" spans="1:6" x14ac:dyDescent="0.35">
      <c r="A19" s="9" t="s">
        <v>43</v>
      </c>
      <c r="B19" s="9" t="s">
        <v>44</v>
      </c>
      <c r="C19" s="9" t="s">
        <v>28</v>
      </c>
      <c r="D19" s="9" t="s">
        <v>111</v>
      </c>
      <c r="E19" s="9">
        <v>37</v>
      </c>
      <c r="F19" s="9">
        <v>49.21</v>
      </c>
    </row>
    <row r="20" spans="1:6" x14ac:dyDescent="0.35">
      <c r="A20" s="9" t="s">
        <v>45</v>
      </c>
      <c r="B20" s="9" t="s">
        <v>46</v>
      </c>
      <c r="C20" s="9" t="s">
        <v>28</v>
      </c>
      <c r="D20" s="9" t="s">
        <v>110</v>
      </c>
      <c r="E20" s="9">
        <v>150</v>
      </c>
      <c r="F20" s="9">
        <v>210</v>
      </c>
    </row>
    <row r="21" spans="1:6" x14ac:dyDescent="0.35">
      <c r="A21" s="9" t="s">
        <v>47</v>
      </c>
      <c r="B21" s="9" t="s">
        <v>48</v>
      </c>
      <c r="C21" s="9" t="s">
        <v>49</v>
      </c>
      <c r="D21" s="9" t="s">
        <v>109</v>
      </c>
      <c r="E21" s="9">
        <v>61</v>
      </c>
      <c r="F21" s="9">
        <v>76.25</v>
      </c>
    </row>
    <row r="22" spans="1:6" x14ac:dyDescent="0.35">
      <c r="A22" s="9" t="s">
        <v>50</v>
      </c>
      <c r="B22" s="9" t="s">
        <v>51</v>
      </c>
      <c r="C22" s="9" t="s">
        <v>49</v>
      </c>
      <c r="D22" s="9" t="s">
        <v>110</v>
      </c>
      <c r="E22" s="9">
        <v>126</v>
      </c>
      <c r="F22" s="9">
        <v>162.54</v>
      </c>
    </row>
    <row r="23" spans="1:6" x14ac:dyDescent="0.35">
      <c r="A23" s="9" t="s">
        <v>52</v>
      </c>
      <c r="B23" s="9" t="s">
        <v>53</v>
      </c>
      <c r="C23" s="9" t="s">
        <v>49</v>
      </c>
      <c r="D23" s="9" t="s">
        <v>110</v>
      </c>
      <c r="E23" s="9">
        <v>121</v>
      </c>
      <c r="F23" s="9">
        <v>141.57</v>
      </c>
    </row>
    <row r="24" spans="1:6" x14ac:dyDescent="0.35">
      <c r="A24" s="9" t="s">
        <v>54</v>
      </c>
      <c r="B24" s="9" t="s">
        <v>55</v>
      </c>
      <c r="C24" s="9" t="s">
        <v>49</v>
      </c>
      <c r="D24" s="9" t="s">
        <v>110</v>
      </c>
      <c r="E24" s="9">
        <v>141</v>
      </c>
      <c r="F24" s="9">
        <v>149.46</v>
      </c>
    </row>
    <row r="25" spans="1:6" x14ac:dyDescent="0.35">
      <c r="A25" s="9" t="s">
        <v>56</v>
      </c>
      <c r="B25" s="9" t="s">
        <v>57</v>
      </c>
      <c r="C25" s="9" t="s">
        <v>49</v>
      </c>
      <c r="D25" s="9" t="s">
        <v>110</v>
      </c>
      <c r="E25" s="9">
        <v>144</v>
      </c>
      <c r="F25" s="9">
        <v>156.96</v>
      </c>
    </row>
    <row r="26" spans="1:6" x14ac:dyDescent="0.35">
      <c r="A26" s="9" t="s">
        <v>58</v>
      </c>
      <c r="B26" s="9" t="s">
        <v>59</v>
      </c>
      <c r="C26" s="9" t="s">
        <v>49</v>
      </c>
      <c r="D26" s="9" t="s">
        <v>111</v>
      </c>
      <c r="E26" s="9">
        <v>7</v>
      </c>
      <c r="F26" s="9">
        <v>8.33</v>
      </c>
    </row>
    <row r="27" spans="1:6" x14ac:dyDescent="0.35">
      <c r="A27" s="9" t="s">
        <v>60</v>
      </c>
      <c r="B27" s="9" t="s">
        <v>61</v>
      </c>
      <c r="C27" s="9" t="s">
        <v>62</v>
      </c>
      <c r="D27" s="9" t="s">
        <v>111</v>
      </c>
      <c r="E27" s="9">
        <v>18</v>
      </c>
      <c r="F27" s="9">
        <v>24.66</v>
      </c>
    </row>
    <row r="28" spans="1:6" x14ac:dyDescent="0.35">
      <c r="A28" s="9" t="s">
        <v>63</v>
      </c>
      <c r="B28" s="9" t="s">
        <v>64</v>
      </c>
      <c r="C28" s="9" t="s">
        <v>62</v>
      </c>
      <c r="D28" s="9" t="s">
        <v>109</v>
      </c>
      <c r="E28" s="9">
        <v>48</v>
      </c>
      <c r="F28" s="9">
        <v>57.120000000000005</v>
      </c>
    </row>
    <row r="29" spans="1:6" x14ac:dyDescent="0.35">
      <c r="A29" s="9" t="s">
        <v>65</v>
      </c>
      <c r="B29" s="9" t="s">
        <v>66</v>
      </c>
      <c r="C29" s="9" t="s">
        <v>62</v>
      </c>
      <c r="D29" s="9" t="s">
        <v>111</v>
      </c>
      <c r="E29" s="9">
        <v>37</v>
      </c>
      <c r="F29" s="9">
        <v>41.81</v>
      </c>
    </row>
    <row r="30" spans="1:6" x14ac:dyDescent="0.35">
      <c r="A30" s="9" t="s">
        <v>67</v>
      </c>
      <c r="B30" s="9" t="s">
        <v>68</v>
      </c>
      <c r="C30" s="9" t="s">
        <v>62</v>
      </c>
      <c r="D30" s="9" t="s">
        <v>109</v>
      </c>
      <c r="E30" s="9">
        <v>47</v>
      </c>
      <c r="F30" s="9">
        <v>53.11</v>
      </c>
    </row>
    <row r="31" spans="1:6" x14ac:dyDescent="0.35">
      <c r="A31" s="9" t="s">
        <v>69</v>
      </c>
      <c r="B31" s="9" t="s">
        <v>70</v>
      </c>
      <c r="C31" s="9" t="s">
        <v>62</v>
      </c>
      <c r="D31" s="9" t="s">
        <v>110</v>
      </c>
      <c r="E31" s="9">
        <v>148</v>
      </c>
      <c r="F31" s="9">
        <v>201.28</v>
      </c>
    </row>
    <row r="32" spans="1:6" x14ac:dyDescent="0.35">
      <c r="A32" s="9" t="s">
        <v>71</v>
      </c>
      <c r="B32" s="9" t="s">
        <v>72</v>
      </c>
      <c r="C32" s="9" t="s">
        <v>62</v>
      </c>
      <c r="D32" s="9" t="s">
        <v>9</v>
      </c>
      <c r="E32" s="9">
        <v>93</v>
      </c>
      <c r="F32" s="9">
        <v>104.16</v>
      </c>
    </row>
    <row r="33" spans="1:6" x14ac:dyDescent="0.35">
      <c r="A33" s="9" t="s">
        <v>73</v>
      </c>
      <c r="B33" s="9" t="s">
        <v>74</v>
      </c>
      <c r="C33" s="9" t="s">
        <v>62</v>
      </c>
      <c r="D33" s="9" t="s">
        <v>9</v>
      </c>
      <c r="E33" s="9">
        <v>89</v>
      </c>
      <c r="F33" s="9">
        <v>117.48</v>
      </c>
    </row>
    <row r="34" spans="1:6" x14ac:dyDescent="0.35">
      <c r="A34" s="9" t="s">
        <v>75</v>
      </c>
      <c r="B34" s="9" t="s">
        <v>76</v>
      </c>
      <c r="C34" s="9" t="s">
        <v>62</v>
      </c>
      <c r="D34" s="9" t="s">
        <v>9</v>
      </c>
      <c r="E34" s="9">
        <v>95</v>
      </c>
      <c r="F34" s="9">
        <v>119.7</v>
      </c>
    </row>
    <row r="35" spans="1:6" x14ac:dyDescent="0.35">
      <c r="A35" s="9" t="s">
        <v>77</v>
      </c>
      <c r="B35" s="9" t="s">
        <v>78</v>
      </c>
      <c r="C35" s="9" t="s">
        <v>62</v>
      </c>
      <c r="D35" s="9" t="s">
        <v>109</v>
      </c>
      <c r="E35" s="9">
        <v>55</v>
      </c>
      <c r="F35" s="9">
        <v>58.3</v>
      </c>
    </row>
    <row r="36" spans="1:6" x14ac:dyDescent="0.35">
      <c r="A36" s="9" t="s">
        <v>79</v>
      </c>
      <c r="B36" s="9" t="s">
        <v>80</v>
      </c>
      <c r="C36" s="9" t="s">
        <v>62</v>
      </c>
      <c r="D36" s="9" t="s">
        <v>111</v>
      </c>
      <c r="E36" s="9">
        <v>5</v>
      </c>
      <c r="F36" s="9">
        <v>6.7</v>
      </c>
    </row>
    <row r="37" spans="1:6" x14ac:dyDescent="0.35">
      <c r="A37" s="9" t="s">
        <v>81</v>
      </c>
      <c r="B37" s="9" t="s">
        <v>82</v>
      </c>
      <c r="C37" s="9" t="s">
        <v>62</v>
      </c>
      <c r="D37" s="9" t="s">
        <v>9</v>
      </c>
      <c r="E37" s="9">
        <v>90</v>
      </c>
      <c r="F37" s="9">
        <v>96.3</v>
      </c>
    </row>
    <row r="38" spans="1:6" x14ac:dyDescent="0.35">
      <c r="A38" s="9" t="s">
        <v>83</v>
      </c>
      <c r="B38" s="9" t="s">
        <v>84</v>
      </c>
      <c r="C38" s="9" t="s">
        <v>85</v>
      </c>
      <c r="D38" s="9" t="s">
        <v>9</v>
      </c>
      <c r="E38" s="9">
        <v>67</v>
      </c>
      <c r="F38" s="9">
        <v>85.76</v>
      </c>
    </row>
    <row r="39" spans="1:6" x14ac:dyDescent="0.35">
      <c r="A39" s="9" t="s">
        <v>86</v>
      </c>
      <c r="B39" s="9" t="s">
        <v>87</v>
      </c>
      <c r="C39" s="9" t="s">
        <v>85</v>
      </c>
      <c r="D39" s="9" t="s">
        <v>9</v>
      </c>
      <c r="E39" s="9">
        <v>72</v>
      </c>
      <c r="F39" s="9">
        <v>79.92</v>
      </c>
    </row>
    <row r="40" spans="1:6" x14ac:dyDescent="0.35">
      <c r="A40" s="9" t="s">
        <v>88</v>
      </c>
      <c r="B40" s="9" t="s">
        <v>89</v>
      </c>
      <c r="C40" s="9" t="s">
        <v>85</v>
      </c>
      <c r="D40" s="9" t="s">
        <v>111</v>
      </c>
      <c r="E40" s="9">
        <v>37</v>
      </c>
      <c r="F40" s="9">
        <v>42.55</v>
      </c>
    </row>
    <row r="41" spans="1:6" x14ac:dyDescent="0.35">
      <c r="A41" s="9" t="s">
        <v>90</v>
      </c>
      <c r="B41" s="9" t="s">
        <v>91</v>
      </c>
      <c r="C41" s="9" t="s">
        <v>85</v>
      </c>
      <c r="D41" s="9" t="s">
        <v>9</v>
      </c>
      <c r="E41" s="9">
        <v>90</v>
      </c>
      <c r="F41" s="9">
        <v>115.2</v>
      </c>
    </row>
    <row r="42" spans="1:6" x14ac:dyDescent="0.35">
      <c r="A42" s="9" t="s">
        <v>92</v>
      </c>
      <c r="B42" s="9" t="s">
        <v>93</v>
      </c>
      <c r="C42" s="9" t="s">
        <v>85</v>
      </c>
      <c r="D42" s="9" t="s">
        <v>110</v>
      </c>
      <c r="E42" s="9">
        <v>138</v>
      </c>
      <c r="F42" s="9">
        <v>173.88</v>
      </c>
    </row>
    <row r="43" spans="1:6" x14ac:dyDescent="0.35">
      <c r="A43" s="9" t="s">
        <v>94</v>
      </c>
      <c r="B43" s="9" t="s">
        <v>95</v>
      </c>
      <c r="C43" s="9" t="s">
        <v>85</v>
      </c>
      <c r="D43" s="9" t="s">
        <v>110</v>
      </c>
      <c r="E43" s="9">
        <v>120</v>
      </c>
      <c r="F43" s="9">
        <v>162</v>
      </c>
    </row>
    <row r="44" spans="1:6" x14ac:dyDescent="0.35">
      <c r="A44" s="9" t="s">
        <v>96</v>
      </c>
      <c r="B44" s="9" t="s">
        <v>97</v>
      </c>
      <c r="C44" s="9" t="s">
        <v>85</v>
      </c>
      <c r="D44" s="9" t="s">
        <v>9</v>
      </c>
      <c r="E44" s="9">
        <v>67</v>
      </c>
      <c r="F44" s="9">
        <v>83.08</v>
      </c>
    </row>
    <row r="45" spans="1:6" x14ac:dyDescent="0.35">
      <c r="A45" s="9" t="s">
        <v>98</v>
      </c>
      <c r="B45" s="9" t="s">
        <v>99</v>
      </c>
      <c r="C45" s="9" t="s">
        <v>85</v>
      </c>
      <c r="D45" s="9" t="s">
        <v>9</v>
      </c>
      <c r="E45" s="9">
        <v>76</v>
      </c>
      <c r="F45" s="9">
        <v>82.08</v>
      </c>
    </row>
    <row r="46" spans="1:6" x14ac:dyDescent="0.35">
      <c r="A46" s="9" t="s">
        <v>112</v>
      </c>
      <c r="B46" s="9" t="s">
        <v>113</v>
      </c>
      <c r="C46" s="9" t="s">
        <v>85</v>
      </c>
      <c r="D46" s="9" t="s">
        <v>9</v>
      </c>
      <c r="E46" s="10">
        <v>50</v>
      </c>
      <c r="F46" s="10">
        <v>62</v>
      </c>
    </row>
  </sheetData>
  <sheetProtection algorithmName="SHA-512" hashValue="4kE9V4kLdxXR2tDWYm4xXIjxYYuMSbf9C+GktI+HC8qxFCZs298/42gmtx6DDefL0O1cQyVZhi2i3VDhwXrYpQ==" saltValue="x69xZ7iII9r4zDer8ldEVQ==" spinCount="100000" sheet="1" objects="1" scenarios="1"/>
  <dataValidations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831AD-14B3-4B2D-92D2-DE823C5A0068}">
  <sheetPr codeName="Sheet4"/>
  <dimension ref="A1:AO47"/>
  <sheetViews>
    <sheetView topLeftCell="AI1" workbookViewId="0">
      <selection activeCell="AL4" sqref="AL4"/>
    </sheetView>
  </sheetViews>
  <sheetFormatPr defaultRowHeight="14.5" outlineLevelCol="1" x14ac:dyDescent="0.35"/>
  <cols>
    <col min="1" max="1" width="12.36328125" bestFit="1" customWidth="1"/>
    <col min="2" max="2" width="19.1796875" bestFit="1" customWidth="1"/>
    <col min="3" max="4" width="19.54296875" bestFit="1" customWidth="1"/>
    <col min="5" max="5" width="19.7265625" bestFit="1" customWidth="1"/>
    <col min="6" max="6" width="19.54296875" customWidth="1"/>
    <col min="8" max="8" width="12.36328125" bestFit="1" customWidth="1"/>
    <col min="9" max="9" width="19.54296875" bestFit="1" customWidth="1"/>
    <col min="10" max="10" width="19.7265625" bestFit="1" customWidth="1"/>
    <col min="11" max="11" width="19.7265625" customWidth="1"/>
    <col min="12" max="12" width="9.90625" bestFit="1" customWidth="1"/>
    <col min="13" max="13" width="11.08984375" bestFit="1" customWidth="1"/>
    <col min="14" max="14" width="10.08984375" bestFit="1" customWidth="1"/>
    <col min="15" max="15" width="8.1796875" bestFit="1" customWidth="1"/>
    <col min="16" max="16" width="19.7265625" customWidth="1"/>
    <col min="17" max="17" width="12.36328125" bestFit="1" customWidth="1" outlineLevel="1"/>
    <col min="18" max="18" width="21.08984375" style="21" bestFit="1" customWidth="1" outlineLevel="1"/>
    <col min="19" max="19" width="15.81640625" bestFit="1" customWidth="1" outlineLevel="1"/>
    <col min="20" max="20" width="15.81640625" customWidth="1" outlineLevel="1"/>
    <col min="21" max="21" width="9.81640625" customWidth="1"/>
    <col min="22" max="22" width="15.81640625" customWidth="1"/>
    <col min="23" max="23" width="15.81640625" style="21" customWidth="1"/>
    <col min="24" max="26" width="15.81640625" customWidth="1"/>
    <col min="27" max="27" width="15.81640625" style="22" customWidth="1"/>
    <col min="28" max="29" width="15.81640625" customWidth="1"/>
    <col min="30" max="30" width="12.36328125" bestFit="1" customWidth="1"/>
    <col min="31" max="31" width="19.7265625" style="15" bestFit="1" customWidth="1"/>
    <col min="32" max="32" width="12.36328125" style="15" customWidth="1"/>
    <col min="33" max="33" width="8.453125" customWidth="1"/>
    <col min="34" max="34" width="19.7265625" customWidth="1"/>
    <col min="35" max="35" width="19.7265625" style="23" customWidth="1"/>
    <col min="37" max="37" width="12.36328125" bestFit="1" customWidth="1"/>
    <col min="38" max="38" width="19.7265625" bestFit="1" customWidth="1"/>
    <col min="40" max="40" width="12.36328125" bestFit="1" customWidth="1"/>
    <col min="41" max="41" width="19.7265625" bestFit="1" customWidth="1"/>
  </cols>
  <sheetData>
    <row r="1" spans="1:41" x14ac:dyDescent="0.35">
      <c r="V1" t="str">
        <f ca="1">VLOOKUP(1,U:X,2,0)</f>
        <v>Product41</v>
      </c>
      <c r="W1" s="21">
        <f ca="1">VLOOKUP(1,U:X,3,0)</f>
        <v>22952.16</v>
      </c>
      <c r="X1">
        <f ca="1">VLOOKUP(1,U:X,4,0)</f>
        <v>132</v>
      </c>
      <c r="Y1" s="20"/>
      <c r="Z1">
        <v>1</v>
      </c>
      <c r="AA1" s="22">
        <f>COUNT(S:S)-10</f>
        <v>35</v>
      </c>
      <c r="AB1">
        <f>MIN(Z1:AA1)</f>
        <v>1</v>
      </c>
      <c r="AH1" t="str">
        <f ca="1">VLOOKUP(1,AG:AI,2,0)</f>
        <v>Category04</v>
      </c>
      <c r="AI1" s="23">
        <f ca="1">VLOOKUP(1,AG:AI,3,0)</f>
        <v>95269.4</v>
      </c>
    </row>
    <row r="2" spans="1:41" x14ac:dyDescent="0.35">
      <c r="A2" s="12" t="s">
        <v>119</v>
      </c>
      <c r="B2" t="s">
        <v>122</v>
      </c>
      <c r="D2" t="s">
        <v>121</v>
      </c>
      <c r="E2" t="s">
        <v>120</v>
      </c>
      <c r="H2" s="12" t="s">
        <v>119</v>
      </c>
      <c r="I2" t="s">
        <v>121</v>
      </c>
      <c r="J2" t="s">
        <v>120</v>
      </c>
      <c r="M2" t="b">
        <v>1</v>
      </c>
      <c r="N2" t="b">
        <v>1</v>
      </c>
      <c r="O2" t="b">
        <v>1</v>
      </c>
      <c r="Q2" s="12" t="s">
        <v>119</v>
      </c>
      <c r="R2" s="24" t="s">
        <v>120</v>
      </c>
      <c r="S2" t="s">
        <v>135</v>
      </c>
      <c r="Y2" s="20"/>
      <c r="AD2" s="12" t="s">
        <v>119</v>
      </c>
      <c r="AE2" t="s">
        <v>120</v>
      </c>
      <c r="AJ2" s="12"/>
      <c r="AK2" s="12" t="s">
        <v>119</v>
      </c>
      <c r="AL2" t="s">
        <v>120</v>
      </c>
      <c r="AM2" s="12"/>
      <c r="AN2" s="12" t="s">
        <v>119</v>
      </c>
      <c r="AO2" t="s">
        <v>120</v>
      </c>
    </row>
    <row r="3" spans="1:41" x14ac:dyDescent="0.35">
      <c r="A3" s="13">
        <v>1</v>
      </c>
      <c r="B3" s="18">
        <v>1778.99</v>
      </c>
      <c r="D3" s="18">
        <v>332504</v>
      </c>
      <c r="E3" s="18">
        <v>401411.91999999969</v>
      </c>
      <c r="H3" s="25" t="s">
        <v>123</v>
      </c>
      <c r="I3" s="11">
        <v>34290</v>
      </c>
      <c r="J3" s="11">
        <v>41346.959999999992</v>
      </c>
      <c r="K3" s="11"/>
      <c r="L3" s="11" t="s">
        <v>117</v>
      </c>
      <c r="M3" s="11" t="s">
        <v>139</v>
      </c>
      <c r="N3" s="11" t="s">
        <v>140</v>
      </c>
      <c r="O3" s="11" t="s">
        <v>138</v>
      </c>
      <c r="P3" s="11"/>
      <c r="Q3" s="13" t="s">
        <v>7</v>
      </c>
      <c r="R3" s="24">
        <v>9764.7199999999993</v>
      </c>
      <c r="S3" s="11">
        <v>94</v>
      </c>
      <c r="T3" s="11"/>
      <c r="U3">
        <f ca="1">RANK($W3,$W$3:$W$46 )</f>
        <v>19</v>
      </c>
      <c r="V3" t="str">
        <f ca="1">OFFSET($Q$2,1,0,COUNT($R:$R))</f>
        <v>Product01</v>
      </c>
      <c r="W3" s="21">
        <f ca="1">OFFSET($Q$2,1,1,COUNT($R:$R))</f>
        <v>9764.7199999999993</v>
      </c>
      <c r="X3">
        <f ca="1">OFFSET($Q$2,1,2,COUNT($R:$R))</f>
        <v>94</v>
      </c>
      <c r="Z3" t="str">
        <f ca="1">OFFSET($Q$2,$AB$1,0, 10)</f>
        <v>Product01</v>
      </c>
      <c r="AA3" s="22">
        <f ca="1">OFFSET($Q$2, $AB$1,1,10)</f>
        <v>9764.7199999999993</v>
      </c>
      <c r="AD3" s="13" t="s">
        <v>8</v>
      </c>
      <c r="AE3" s="11">
        <v>69261.950000000012</v>
      </c>
      <c r="AG3" s="11">
        <f ca="1">RANK(AI3,$AI$3:AI$7)</f>
        <v>4</v>
      </c>
      <c r="AH3" s="11" t="str">
        <f ca="1">OFFSET($AD$2,1,0,COUNT($AE:$AE))</f>
        <v>Category01</v>
      </c>
      <c r="AI3" s="15">
        <f ca="1">OFFSET($AD$2,1,1,COUNT($AE:$AE))</f>
        <v>69261.950000000012</v>
      </c>
      <c r="AK3" s="13" t="s">
        <v>107</v>
      </c>
      <c r="AL3" s="18">
        <v>199516.90000000008</v>
      </c>
      <c r="AN3" s="13" t="s">
        <v>108</v>
      </c>
      <c r="AO3" s="11">
        <v>208140.15000000005</v>
      </c>
    </row>
    <row r="4" spans="1:41" x14ac:dyDescent="0.35">
      <c r="A4" s="13">
        <v>2</v>
      </c>
      <c r="B4" s="18">
        <v>1631.6599999999999</v>
      </c>
      <c r="H4" s="25" t="s">
        <v>124</v>
      </c>
      <c r="I4" s="11">
        <v>25341</v>
      </c>
      <c r="J4" s="11">
        <v>30857.300000000003</v>
      </c>
      <c r="K4" s="11"/>
      <c r="L4" s="13" t="s">
        <v>123</v>
      </c>
      <c r="M4" s="15">
        <f t="shared" ref="M4:M15" si="0">IF($M$2=TRUE,VLOOKUP(L4,H2:J14,3,0),NA())</f>
        <v>41346.959999999992</v>
      </c>
      <c r="N4" s="15">
        <f t="shared" ref="N4:N15" si="1">IF($N$2=TRUE,VLOOKUP(L4,H2:J14,3,0)-VLOOKUP(L4,H2:J14,2,0),NA())</f>
        <v>7056.9599999999919</v>
      </c>
      <c r="O4" s="19">
        <f t="shared" ref="O4:O15" si="2">IF($O$2=TRUE,N4/VLOOKUP(L4,H2:J14,3,0),"")</f>
        <v>0.17067663499323754</v>
      </c>
      <c r="P4" s="11"/>
      <c r="Q4" s="13" t="s">
        <v>11</v>
      </c>
      <c r="R4" s="24">
        <v>13423.199999999999</v>
      </c>
      <c r="S4" s="11">
        <v>94</v>
      </c>
      <c r="T4" s="11"/>
      <c r="U4">
        <f t="shared" ref="U4:U46" ca="1" si="3">RANK($W4,$W$3:$W$46 )</f>
        <v>10</v>
      </c>
      <c r="V4" t="str">
        <f t="shared" ref="V4:V46" ca="1" si="4">OFFSET($Q$2,1,0,COUNT($R:$R))</f>
        <v>Product02</v>
      </c>
      <c r="W4" s="21">
        <f t="shared" ref="W4:W46" ca="1" si="5">OFFSET($Q$2,1,1,COUNT($R:$R))</f>
        <v>13423.199999999999</v>
      </c>
      <c r="X4">
        <f t="shared" ref="X4:X46" ca="1" si="6">OFFSET($Q$2,1,2,COUNT($R:$R))</f>
        <v>94</v>
      </c>
      <c r="Z4" t="str">
        <f t="shared" ref="Z4:Z12" ca="1" si="7">OFFSET($Q$2,$AB$1,0, 10)</f>
        <v>Product02</v>
      </c>
      <c r="AA4" s="22">
        <f t="shared" ref="AA4:AA12" ca="1" si="8">OFFSET($Q$2, $AB$1,1,10)</f>
        <v>13423.199999999999</v>
      </c>
      <c r="AD4" s="13" t="s">
        <v>28</v>
      </c>
      <c r="AE4" s="11">
        <v>92963.87</v>
      </c>
      <c r="AG4" s="11">
        <f ca="1">RANK(AI4,$AI$3:AI$7)</f>
        <v>2</v>
      </c>
      <c r="AH4" s="11" t="str">
        <f t="shared" ref="AH4:AH7" ca="1" si="9">OFFSET($AD$2,1,0,COUNT($AE:$AE))</f>
        <v>Category02</v>
      </c>
      <c r="AI4" s="15">
        <f t="shared" ref="AI4:AI7" ca="1" si="10">OFFSET($AD$2,1,1,COUNT($AE:$AE))</f>
        <v>92963.87</v>
      </c>
      <c r="AK4" s="13" t="s">
        <v>143</v>
      </c>
      <c r="AL4" s="18">
        <v>201895.01999999993</v>
      </c>
      <c r="AN4" s="13" t="s">
        <v>106</v>
      </c>
      <c r="AO4" s="11">
        <v>133923.87000000002</v>
      </c>
    </row>
    <row r="5" spans="1:41" x14ac:dyDescent="0.35">
      <c r="A5" s="13">
        <v>3</v>
      </c>
      <c r="B5" s="18">
        <v>2355.8099999999995</v>
      </c>
      <c r="D5" t="s">
        <v>136</v>
      </c>
      <c r="E5" s="15">
        <f>GETPIVOTDATA("Sum of TOTAL SELLING",$D$2)</f>
        <v>401411.91999999969</v>
      </c>
      <c r="H5" s="25" t="s">
        <v>125</v>
      </c>
      <c r="I5" s="11">
        <v>23437</v>
      </c>
      <c r="J5" s="11">
        <v>28616.65</v>
      </c>
      <c r="K5" s="11"/>
      <c r="L5" s="13" t="s">
        <v>124</v>
      </c>
      <c r="M5" s="15">
        <f t="shared" si="0"/>
        <v>30857.300000000003</v>
      </c>
      <c r="N5" s="15">
        <f t="shared" si="1"/>
        <v>5516.3000000000029</v>
      </c>
      <c r="O5" s="19">
        <f t="shared" si="2"/>
        <v>0.17876807108852694</v>
      </c>
      <c r="P5" s="11"/>
      <c r="Q5" s="13" t="s">
        <v>13</v>
      </c>
      <c r="R5" s="24">
        <v>6394.2599999999993</v>
      </c>
      <c r="S5" s="11">
        <v>79</v>
      </c>
      <c r="T5" s="11"/>
      <c r="U5">
        <f t="shared" ca="1" si="3"/>
        <v>26</v>
      </c>
      <c r="V5" t="str">
        <f t="shared" ca="1" si="4"/>
        <v>Product03</v>
      </c>
      <c r="W5" s="21">
        <f t="shared" ca="1" si="5"/>
        <v>6394.2599999999993</v>
      </c>
      <c r="X5">
        <f t="shared" ca="1" si="6"/>
        <v>79</v>
      </c>
      <c r="Z5" t="str">
        <f t="shared" ca="1" si="7"/>
        <v>Product03</v>
      </c>
      <c r="AA5" s="22">
        <f t="shared" ca="1" si="8"/>
        <v>6394.2599999999993</v>
      </c>
      <c r="AD5" s="13" t="s">
        <v>49</v>
      </c>
      <c r="AE5" s="11">
        <v>52299.509999999995</v>
      </c>
      <c r="AG5" s="11">
        <f ca="1">RANK(AI5,$AI$3:AI$7)</f>
        <v>5</v>
      </c>
      <c r="AH5" s="11" t="str">
        <f t="shared" ca="1" si="9"/>
        <v>Category03</v>
      </c>
      <c r="AI5" s="15">
        <f t="shared" ca="1" si="10"/>
        <v>52299.509999999995</v>
      </c>
      <c r="AN5" s="13" t="s">
        <v>105</v>
      </c>
      <c r="AO5" s="11">
        <v>59347.900000000009</v>
      </c>
    </row>
    <row r="6" spans="1:41" x14ac:dyDescent="0.35">
      <c r="A6" s="13">
        <v>4</v>
      </c>
      <c r="B6" s="18">
        <v>1409.5400000000002</v>
      </c>
      <c r="D6" t="s">
        <v>137</v>
      </c>
      <c r="E6" s="15">
        <f>GETPIVOTDATA("Sum of TOTAL SELLING",$D$2)-GETPIVOTDATA("Sum of TOTAL BUYING",$D$2)</f>
        <v>68907.919999999693</v>
      </c>
      <c r="H6" s="25" t="s">
        <v>126</v>
      </c>
      <c r="I6" s="11">
        <v>21282</v>
      </c>
      <c r="J6" s="11">
        <v>26579.11</v>
      </c>
      <c r="K6" s="11"/>
      <c r="L6" s="13" t="s">
        <v>125</v>
      </c>
      <c r="M6" s="15">
        <f t="shared" si="0"/>
        <v>28616.65</v>
      </c>
      <c r="N6" s="15">
        <f t="shared" si="1"/>
        <v>5179.6500000000015</v>
      </c>
      <c r="O6" s="19">
        <f t="shared" si="2"/>
        <v>0.18100127023952842</v>
      </c>
      <c r="P6" s="11"/>
      <c r="Q6" s="13" t="s">
        <v>15</v>
      </c>
      <c r="R6" s="24">
        <v>6056.1600000000008</v>
      </c>
      <c r="S6" s="11">
        <v>124</v>
      </c>
      <c r="T6" s="11"/>
      <c r="U6">
        <f t="shared" ca="1" si="3"/>
        <v>30</v>
      </c>
      <c r="V6" t="str">
        <f t="shared" ca="1" si="4"/>
        <v>Product04</v>
      </c>
      <c r="W6" s="21">
        <f t="shared" ca="1" si="5"/>
        <v>6056.1600000000008</v>
      </c>
      <c r="X6">
        <f t="shared" ca="1" si="6"/>
        <v>124</v>
      </c>
      <c r="Z6" t="str">
        <f t="shared" ca="1" si="7"/>
        <v>Product04</v>
      </c>
      <c r="AA6" s="22">
        <f t="shared" ca="1" si="8"/>
        <v>6056.1600000000008</v>
      </c>
      <c r="AD6" s="13" t="s">
        <v>62</v>
      </c>
      <c r="AE6" s="11">
        <v>95269.4</v>
      </c>
      <c r="AG6" s="11">
        <f ca="1">RANK(AI6,$AI$3:AI$7)</f>
        <v>1</v>
      </c>
      <c r="AH6" s="11" t="str">
        <f t="shared" ca="1" si="9"/>
        <v>Category04</v>
      </c>
      <c r="AI6" s="15">
        <f t="shared" ca="1" si="10"/>
        <v>95269.4</v>
      </c>
    </row>
    <row r="7" spans="1:41" x14ac:dyDescent="0.35">
      <c r="A7" s="13">
        <v>5</v>
      </c>
      <c r="B7" s="18">
        <v>1380.53</v>
      </c>
      <c r="D7" t="s">
        <v>138</v>
      </c>
      <c r="E7" s="19">
        <f>E6/E5</f>
        <v>0.17166386090378119</v>
      </c>
      <c r="H7" s="25" t="s">
        <v>127</v>
      </c>
      <c r="I7" s="11">
        <v>26526</v>
      </c>
      <c r="J7" s="11">
        <v>30910.45</v>
      </c>
      <c r="K7" s="11"/>
      <c r="L7" s="13" t="s">
        <v>126</v>
      </c>
      <c r="M7" s="15">
        <f t="shared" si="0"/>
        <v>26579.11</v>
      </c>
      <c r="N7" s="15">
        <f t="shared" si="1"/>
        <v>5297.1100000000006</v>
      </c>
      <c r="O7" s="19">
        <f t="shared" si="2"/>
        <v>0.19929598846613</v>
      </c>
      <c r="P7" s="11"/>
      <c r="Q7" s="13" t="s">
        <v>17</v>
      </c>
      <c r="R7" s="24">
        <v>15716.61</v>
      </c>
      <c r="S7" s="11">
        <v>101</v>
      </c>
      <c r="T7" s="11"/>
      <c r="U7">
        <f t="shared" ca="1" si="3"/>
        <v>8</v>
      </c>
      <c r="V7" t="str">
        <f t="shared" ca="1" si="4"/>
        <v>Product05</v>
      </c>
      <c r="W7" s="21">
        <f t="shared" ca="1" si="5"/>
        <v>15716.61</v>
      </c>
      <c r="X7">
        <f t="shared" ca="1" si="6"/>
        <v>101</v>
      </c>
      <c r="Z7" t="str">
        <f t="shared" ca="1" si="7"/>
        <v>Product05</v>
      </c>
      <c r="AA7" s="22">
        <f t="shared" ca="1" si="8"/>
        <v>15716.61</v>
      </c>
      <c r="AD7" s="13" t="s">
        <v>85</v>
      </c>
      <c r="AE7" s="11">
        <v>91617.19</v>
      </c>
      <c r="AG7" s="11">
        <f ca="1">RANK(AI7,$AI$3:AI$7)</f>
        <v>3</v>
      </c>
      <c r="AH7" s="11" t="str">
        <f t="shared" ca="1" si="9"/>
        <v>Category05</v>
      </c>
      <c r="AI7" s="15">
        <f t="shared" ca="1" si="10"/>
        <v>91617.19</v>
      </c>
    </row>
    <row r="8" spans="1:41" x14ac:dyDescent="0.35">
      <c r="A8" s="13">
        <v>6</v>
      </c>
      <c r="B8" s="18">
        <v>1666.5900000000001</v>
      </c>
      <c r="H8" s="25" t="s">
        <v>128</v>
      </c>
      <c r="I8" s="11">
        <v>24879</v>
      </c>
      <c r="J8" s="11">
        <v>30533.710000000003</v>
      </c>
      <c r="K8" s="11"/>
      <c r="L8" s="13" t="s">
        <v>127</v>
      </c>
      <c r="M8" s="15">
        <f t="shared" si="0"/>
        <v>30910.45</v>
      </c>
      <c r="N8" s="15">
        <f t="shared" si="1"/>
        <v>4384.4500000000007</v>
      </c>
      <c r="O8" s="19">
        <f t="shared" si="2"/>
        <v>0.14184361599394382</v>
      </c>
      <c r="P8" s="11"/>
      <c r="Q8" s="13" t="s">
        <v>19</v>
      </c>
      <c r="R8" s="24">
        <v>4531.5</v>
      </c>
      <c r="S8" s="11">
        <v>53</v>
      </c>
      <c r="T8" s="11"/>
      <c r="U8">
        <f t="shared" ca="1" si="3"/>
        <v>35</v>
      </c>
      <c r="V8" t="str">
        <f t="shared" ca="1" si="4"/>
        <v>Product06</v>
      </c>
      <c r="W8" s="21">
        <f t="shared" ca="1" si="5"/>
        <v>4531.5</v>
      </c>
      <c r="X8">
        <f t="shared" ca="1" si="6"/>
        <v>53</v>
      </c>
      <c r="Z8" t="str">
        <f t="shared" ca="1" si="7"/>
        <v>Product06</v>
      </c>
      <c r="AA8" s="22">
        <f t="shared" ca="1" si="8"/>
        <v>4531.5</v>
      </c>
      <c r="AB8" t="s">
        <v>141</v>
      </c>
    </row>
    <row r="9" spans="1:41" x14ac:dyDescent="0.35">
      <c r="A9" s="13">
        <v>7</v>
      </c>
      <c r="B9" s="18">
        <v>1038.6100000000001</v>
      </c>
      <c r="H9" s="25" t="s">
        <v>129</v>
      </c>
      <c r="I9" s="11">
        <v>29878</v>
      </c>
      <c r="J9" s="11">
        <v>35251.79</v>
      </c>
      <c r="K9" s="11"/>
      <c r="L9" s="13" t="s">
        <v>128</v>
      </c>
      <c r="M9" s="15">
        <f t="shared" si="0"/>
        <v>30533.710000000003</v>
      </c>
      <c r="N9" s="15">
        <f t="shared" si="1"/>
        <v>5654.7100000000028</v>
      </c>
      <c r="O9" s="19">
        <f t="shared" si="2"/>
        <v>0.18519564114547502</v>
      </c>
      <c r="P9" s="11"/>
      <c r="Q9" s="13" t="s">
        <v>21</v>
      </c>
      <c r="R9" s="24">
        <v>2291.04</v>
      </c>
      <c r="S9" s="11">
        <v>48</v>
      </c>
      <c r="T9" s="11"/>
      <c r="U9">
        <f t="shared" ca="1" si="3"/>
        <v>39</v>
      </c>
      <c r="V9" t="str">
        <f t="shared" ca="1" si="4"/>
        <v>Product07</v>
      </c>
      <c r="W9" s="21">
        <f t="shared" ca="1" si="5"/>
        <v>2291.04</v>
      </c>
      <c r="X9">
        <f t="shared" ca="1" si="6"/>
        <v>48</v>
      </c>
      <c r="Z9" t="str">
        <f t="shared" ca="1" si="7"/>
        <v>Product07</v>
      </c>
      <c r="AA9" s="22">
        <f t="shared" ca="1" si="8"/>
        <v>2291.04</v>
      </c>
    </row>
    <row r="10" spans="1:41" x14ac:dyDescent="0.35">
      <c r="A10" s="13">
        <v>8</v>
      </c>
      <c r="B10" s="18">
        <v>1488.7700000000002</v>
      </c>
      <c r="H10" s="25" t="s">
        <v>130</v>
      </c>
      <c r="I10" s="11">
        <v>29831</v>
      </c>
      <c r="J10" s="11">
        <v>35350.400000000016</v>
      </c>
      <c r="K10" s="11"/>
      <c r="L10" s="13" t="s">
        <v>129</v>
      </c>
      <c r="M10" s="15">
        <f t="shared" si="0"/>
        <v>35251.79</v>
      </c>
      <c r="N10" s="15">
        <f t="shared" si="1"/>
        <v>5373.7900000000009</v>
      </c>
      <c r="O10" s="19">
        <f t="shared" si="2"/>
        <v>0.15244020232731445</v>
      </c>
      <c r="P10" s="11"/>
      <c r="Q10" s="13" t="s">
        <v>23</v>
      </c>
      <c r="R10" s="24">
        <v>10502.82</v>
      </c>
      <c r="S10" s="11">
        <v>111</v>
      </c>
      <c r="T10" s="11"/>
      <c r="U10">
        <f t="shared" ca="1" si="3"/>
        <v>15</v>
      </c>
      <c r="V10" t="str">
        <f t="shared" ca="1" si="4"/>
        <v>Product08</v>
      </c>
      <c r="W10" s="21">
        <f t="shared" ca="1" si="5"/>
        <v>10502.82</v>
      </c>
      <c r="X10">
        <f t="shared" ca="1" si="6"/>
        <v>111</v>
      </c>
      <c r="Z10" t="str">
        <f t="shared" ca="1" si="7"/>
        <v>Product08</v>
      </c>
      <c r="AA10" s="22">
        <f t="shared" ca="1" si="8"/>
        <v>10502.82</v>
      </c>
    </row>
    <row r="11" spans="1:41" x14ac:dyDescent="0.35">
      <c r="A11" s="13">
        <v>9</v>
      </c>
      <c r="B11" s="18">
        <v>2121.33</v>
      </c>
      <c r="H11" s="25" t="s">
        <v>131</v>
      </c>
      <c r="I11" s="11">
        <v>28758</v>
      </c>
      <c r="J11" s="11">
        <v>35242.810000000005</v>
      </c>
      <c r="K11" s="11"/>
      <c r="L11" s="13" t="s">
        <v>130</v>
      </c>
      <c r="M11" s="15">
        <f t="shared" si="0"/>
        <v>35350.400000000016</v>
      </c>
      <c r="N11" s="15">
        <f t="shared" si="1"/>
        <v>5519.400000000016</v>
      </c>
      <c r="O11" s="19">
        <f t="shared" si="2"/>
        <v>0.15613401828550777</v>
      </c>
      <c r="P11" s="11"/>
      <c r="Q11" s="13" t="s">
        <v>25</v>
      </c>
      <c r="R11" s="24">
        <v>581.64</v>
      </c>
      <c r="S11" s="11">
        <v>74</v>
      </c>
      <c r="T11" s="11"/>
      <c r="U11">
        <f t="shared" ca="1" si="3"/>
        <v>44</v>
      </c>
      <c r="V11" t="str">
        <f t="shared" ca="1" si="4"/>
        <v>Product09</v>
      </c>
      <c r="W11" s="21">
        <f t="shared" ca="1" si="5"/>
        <v>581.64</v>
      </c>
      <c r="X11">
        <f t="shared" ca="1" si="6"/>
        <v>74</v>
      </c>
      <c r="Z11" t="str">
        <f t="shared" ca="1" si="7"/>
        <v>Product09</v>
      </c>
      <c r="AA11" s="22">
        <f t="shared" ca="1" si="8"/>
        <v>581.64</v>
      </c>
    </row>
    <row r="12" spans="1:41" x14ac:dyDescent="0.35">
      <c r="A12" s="13">
        <v>10</v>
      </c>
      <c r="B12" s="18">
        <v>1794.6399999999999</v>
      </c>
      <c r="H12" s="25" t="s">
        <v>132</v>
      </c>
      <c r="I12" s="11">
        <v>27842</v>
      </c>
      <c r="J12" s="11">
        <v>33500.69000000001</v>
      </c>
      <c r="K12" s="11"/>
      <c r="L12" s="13" t="s">
        <v>131</v>
      </c>
      <c r="M12" s="15">
        <f t="shared" si="0"/>
        <v>35242.810000000005</v>
      </c>
      <c r="N12" s="15">
        <f t="shared" si="1"/>
        <v>6484.8100000000049</v>
      </c>
      <c r="O12" s="19">
        <f t="shared" si="2"/>
        <v>0.18400377268441431</v>
      </c>
      <c r="P12" s="11"/>
      <c r="Q12" s="13" t="s">
        <v>27</v>
      </c>
      <c r="R12" s="24">
        <v>16428</v>
      </c>
      <c r="S12" s="11">
        <v>100</v>
      </c>
      <c r="T12" s="11"/>
      <c r="U12">
        <f t="shared" ca="1" si="3"/>
        <v>5</v>
      </c>
      <c r="V12" t="str">
        <f t="shared" ca="1" si="4"/>
        <v>Product10</v>
      </c>
      <c r="W12" s="21">
        <f t="shared" ca="1" si="5"/>
        <v>16428</v>
      </c>
      <c r="X12">
        <f t="shared" ca="1" si="6"/>
        <v>100</v>
      </c>
      <c r="Z12" t="str">
        <f t="shared" ca="1" si="7"/>
        <v>Product10</v>
      </c>
      <c r="AA12" s="22">
        <f t="shared" ca="1" si="8"/>
        <v>16428</v>
      </c>
    </row>
    <row r="13" spans="1:41" x14ac:dyDescent="0.35">
      <c r="A13" s="13">
        <v>11</v>
      </c>
      <c r="B13" s="18">
        <v>1688.1999999999996</v>
      </c>
      <c r="H13" s="25" t="s">
        <v>133</v>
      </c>
      <c r="I13" s="11">
        <v>29306</v>
      </c>
      <c r="J13" s="11">
        <v>36124.07</v>
      </c>
      <c r="K13" s="11"/>
      <c r="L13" s="13" t="s">
        <v>132</v>
      </c>
      <c r="M13" s="15">
        <f t="shared" si="0"/>
        <v>33500.69000000001</v>
      </c>
      <c r="N13" s="15">
        <f t="shared" si="1"/>
        <v>5658.6900000000096</v>
      </c>
      <c r="O13" s="19">
        <f t="shared" si="2"/>
        <v>0.16891264030681183</v>
      </c>
      <c r="P13" s="11"/>
      <c r="Q13" s="13" t="s">
        <v>30</v>
      </c>
      <c r="R13" s="24">
        <v>5856.4</v>
      </c>
      <c r="S13" s="11">
        <v>121</v>
      </c>
      <c r="T13" s="11"/>
      <c r="U13">
        <f t="shared" ca="1" si="3"/>
        <v>31</v>
      </c>
      <c r="V13" t="str">
        <f t="shared" ca="1" si="4"/>
        <v>Product11</v>
      </c>
      <c r="W13" s="21">
        <f t="shared" ca="1" si="5"/>
        <v>5856.4</v>
      </c>
      <c r="X13">
        <f t="shared" ca="1" si="6"/>
        <v>121</v>
      </c>
    </row>
    <row r="14" spans="1:41" x14ac:dyDescent="0.35">
      <c r="A14" s="13">
        <v>12</v>
      </c>
      <c r="B14" s="18">
        <v>1770.04</v>
      </c>
      <c r="H14" s="25" t="s">
        <v>134</v>
      </c>
      <c r="I14" s="11">
        <v>31134</v>
      </c>
      <c r="J14" s="11">
        <v>37097.979999999996</v>
      </c>
      <c r="K14" s="11"/>
      <c r="L14" s="13" t="s">
        <v>133</v>
      </c>
      <c r="M14" s="15">
        <f t="shared" si="0"/>
        <v>36124.07</v>
      </c>
      <c r="N14" s="15">
        <f t="shared" si="1"/>
        <v>6818.07</v>
      </c>
      <c r="O14" s="19">
        <f t="shared" si="2"/>
        <v>0.18874036065149913</v>
      </c>
      <c r="P14" s="11"/>
      <c r="Q14" s="13" t="s">
        <v>32</v>
      </c>
      <c r="R14" s="24">
        <v>11582.910000000003</v>
      </c>
      <c r="S14" s="11">
        <v>123</v>
      </c>
      <c r="T14" s="11"/>
      <c r="U14">
        <f t="shared" ca="1" si="3"/>
        <v>13</v>
      </c>
      <c r="V14" t="str">
        <f t="shared" ca="1" si="4"/>
        <v>Product12</v>
      </c>
      <c r="W14" s="21">
        <f t="shared" ca="1" si="5"/>
        <v>11582.910000000003</v>
      </c>
      <c r="X14">
        <f t="shared" ca="1" si="6"/>
        <v>123</v>
      </c>
    </row>
    <row r="15" spans="1:41" x14ac:dyDescent="0.35">
      <c r="A15" s="13">
        <v>13</v>
      </c>
      <c r="B15" s="18">
        <v>1138.04</v>
      </c>
      <c r="H15" s="26"/>
      <c r="L15" s="13" t="s">
        <v>134</v>
      </c>
      <c r="M15" s="15">
        <f t="shared" si="0"/>
        <v>37097.979999999996</v>
      </c>
      <c r="N15" s="15">
        <f t="shared" si="1"/>
        <v>5963.9799999999959</v>
      </c>
      <c r="O15" s="19">
        <f t="shared" si="2"/>
        <v>0.16076293102751138</v>
      </c>
      <c r="Q15" s="13" t="s">
        <v>34</v>
      </c>
      <c r="R15" s="24">
        <v>8423.52</v>
      </c>
      <c r="S15" s="11">
        <v>69</v>
      </c>
      <c r="T15" s="11"/>
      <c r="U15">
        <f t="shared" ca="1" si="3"/>
        <v>22</v>
      </c>
      <c r="V15" t="str">
        <f t="shared" ca="1" si="4"/>
        <v>Product13</v>
      </c>
      <c r="W15" s="21">
        <f t="shared" ca="1" si="5"/>
        <v>8423.52</v>
      </c>
      <c r="X15">
        <f t="shared" ca="1" si="6"/>
        <v>69</v>
      </c>
    </row>
    <row r="16" spans="1:41" x14ac:dyDescent="0.35">
      <c r="A16" s="13">
        <v>14</v>
      </c>
      <c r="B16" s="18">
        <v>1175.7000000000003</v>
      </c>
      <c r="H16" s="26"/>
      <c r="Q16" s="13" t="s">
        <v>36</v>
      </c>
      <c r="R16" s="24">
        <v>12764.640000000001</v>
      </c>
      <c r="S16" s="11">
        <v>87</v>
      </c>
      <c r="T16" s="11"/>
      <c r="U16">
        <f t="shared" ca="1" si="3"/>
        <v>12</v>
      </c>
      <c r="V16" t="str">
        <f t="shared" ca="1" si="4"/>
        <v>Product14</v>
      </c>
      <c r="W16" s="21">
        <f t="shared" ca="1" si="5"/>
        <v>12764.640000000001</v>
      </c>
      <c r="X16">
        <f t="shared" ca="1" si="6"/>
        <v>87</v>
      </c>
    </row>
    <row r="17" spans="1:24" x14ac:dyDescent="0.35">
      <c r="A17" s="13">
        <v>15</v>
      </c>
      <c r="B17" s="18">
        <v>1276.74</v>
      </c>
      <c r="Q17" s="13" t="s">
        <v>38</v>
      </c>
      <c r="R17" s="24">
        <v>1839.2399999999998</v>
      </c>
      <c r="S17" s="11">
        <v>117</v>
      </c>
      <c r="T17" s="11"/>
      <c r="U17">
        <f t="shared" ca="1" si="3"/>
        <v>41</v>
      </c>
      <c r="V17" t="str">
        <f t="shared" ca="1" si="4"/>
        <v>Product15</v>
      </c>
      <c r="W17" s="21">
        <f t="shared" ca="1" si="5"/>
        <v>1839.2399999999998</v>
      </c>
      <c r="X17">
        <f t="shared" ca="1" si="6"/>
        <v>117</v>
      </c>
    </row>
    <row r="18" spans="1:24" x14ac:dyDescent="0.35">
      <c r="A18" s="13">
        <v>16</v>
      </c>
      <c r="B18" s="18">
        <v>1480.8799999999999</v>
      </c>
      <c r="Q18" s="13" t="s">
        <v>40</v>
      </c>
      <c r="R18" s="24">
        <v>1996.8</v>
      </c>
      <c r="S18" s="11">
        <v>120</v>
      </c>
      <c r="T18" s="11"/>
      <c r="U18">
        <f t="shared" ca="1" si="3"/>
        <v>40</v>
      </c>
      <c r="V18" t="str">
        <f t="shared" ca="1" si="4"/>
        <v>Product16</v>
      </c>
      <c r="W18" s="21">
        <f t="shared" ca="1" si="5"/>
        <v>1996.8</v>
      </c>
      <c r="X18">
        <f t="shared" ca="1" si="6"/>
        <v>120</v>
      </c>
    </row>
    <row r="19" spans="1:24" x14ac:dyDescent="0.35">
      <c r="A19" s="13">
        <v>17</v>
      </c>
      <c r="B19" s="18">
        <v>450.08</v>
      </c>
      <c r="Q19" s="13" t="s">
        <v>42</v>
      </c>
      <c r="R19" s="24">
        <v>9877.1400000000012</v>
      </c>
      <c r="S19" s="11">
        <v>63</v>
      </c>
      <c r="T19" s="11"/>
      <c r="U19">
        <f t="shared" ca="1" si="3"/>
        <v>18</v>
      </c>
      <c r="V19" t="str">
        <f t="shared" ca="1" si="4"/>
        <v>Product17</v>
      </c>
      <c r="W19" s="21">
        <f t="shared" ca="1" si="5"/>
        <v>9877.1400000000012</v>
      </c>
      <c r="X19">
        <f t="shared" ca="1" si="6"/>
        <v>63</v>
      </c>
    </row>
    <row r="20" spans="1:24" x14ac:dyDescent="0.35">
      <c r="A20" s="13">
        <v>18</v>
      </c>
      <c r="B20" s="18">
        <v>2303.63</v>
      </c>
      <c r="Q20" s="13" t="s">
        <v>44</v>
      </c>
      <c r="R20" s="24">
        <v>4035.2200000000003</v>
      </c>
      <c r="S20" s="11">
        <v>82</v>
      </c>
      <c r="T20" s="11"/>
      <c r="U20">
        <f t="shared" ca="1" si="3"/>
        <v>36</v>
      </c>
      <c r="V20" t="str">
        <f t="shared" ca="1" si="4"/>
        <v>Product18</v>
      </c>
      <c r="W20" s="21">
        <f t="shared" ca="1" si="5"/>
        <v>4035.2200000000003</v>
      </c>
      <c r="X20">
        <f t="shared" ca="1" si="6"/>
        <v>82</v>
      </c>
    </row>
    <row r="21" spans="1:24" x14ac:dyDescent="0.35">
      <c r="A21" s="13">
        <v>19</v>
      </c>
      <c r="B21" s="18">
        <v>1238.6100000000001</v>
      </c>
      <c r="Q21" s="13" t="s">
        <v>46</v>
      </c>
      <c r="R21" s="24">
        <v>20160</v>
      </c>
      <c r="S21" s="11">
        <v>96</v>
      </c>
      <c r="T21" s="11"/>
      <c r="U21">
        <f t="shared" ca="1" si="3"/>
        <v>4</v>
      </c>
      <c r="V21" t="str">
        <f t="shared" ca="1" si="4"/>
        <v>Product19</v>
      </c>
      <c r="W21" s="21">
        <f t="shared" ca="1" si="5"/>
        <v>20160</v>
      </c>
      <c r="X21">
        <f t="shared" ca="1" si="6"/>
        <v>96</v>
      </c>
    </row>
    <row r="22" spans="1:24" x14ac:dyDescent="0.35">
      <c r="A22" s="13">
        <v>20</v>
      </c>
      <c r="B22" s="18">
        <v>2430.41</v>
      </c>
      <c r="Q22" s="13" t="s">
        <v>48</v>
      </c>
      <c r="R22" s="24">
        <v>8006.25</v>
      </c>
      <c r="S22" s="11">
        <v>105</v>
      </c>
      <c r="T22" s="11"/>
      <c r="U22">
        <f t="shared" ca="1" si="3"/>
        <v>23</v>
      </c>
      <c r="V22" t="str">
        <f t="shared" ca="1" si="4"/>
        <v>Product20</v>
      </c>
      <c r="W22" s="21">
        <f t="shared" ca="1" si="5"/>
        <v>8006.25</v>
      </c>
      <c r="X22">
        <f t="shared" ca="1" si="6"/>
        <v>105</v>
      </c>
    </row>
    <row r="23" spans="1:24" x14ac:dyDescent="0.35">
      <c r="A23" s="13">
        <v>21</v>
      </c>
      <c r="B23" s="18">
        <v>1431.8000000000002</v>
      </c>
      <c r="Q23" s="13" t="s">
        <v>51</v>
      </c>
      <c r="R23" s="24">
        <v>10727.64</v>
      </c>
      <c r="S23" s="11">
        <v>66</v>
      </c>
      <c r="T23" s="11"/>
      <c r="U23">
        <f t="shared" ca="1" si="3"/>
        <v>14</v>
      </c>
      <c r="V23" t="str">
        <f t="shared" ca="1" si="4"/>
        <v>Product21</v>
      </c>
      <c r="W23" s="21">
        <f t="shared" ca="1" si="5"/>
        <v>10727.64</v>
      </c>
      <c r="X23">
        <f t="shared" ca="1" si="6"/>
        <v>66</v>
      </c>
    </row>
    <row r="24" spans="1:24" x14ac:dyDescent="0.35">
      <c r="A24" s="13">
        <v>22</v>
      </c>
      <c r="B24" s="18">
        <v>1491.95</v>
      </c>
      <c r="Q24" s="13" t="s">
        <v>53</v>
      </c>
      <c r="R24" s="24">
        <v>9909.9</v>
      </c>
      <c r="S24" s="11">
        <v>70</v>
      </c>
      <c r="T24" s="11"/>
      <c r="U24">
        <f t="shared" ca="1" si="3"/>
        <v>17</v>
      </c>
      <c r="V24" t="str">
        <f t="shared" ca="1" si="4"/>
        <v>Product22</v>
      </c>
      <c r="W24" s="21">
        <f t="shared" ca="1" si="5"/>
        <v>9909.9</v>
      </c>
      <c r="X24">
        <f t="shared" ca="1" si="6"/>
        <v>70</v>
      </c>
    </row>
    <row r="25" spans="1:24" x14ac:dyDescent="0.35">
      <c r="A25" s="13">
        <v>23</v>
      </c>
      <c r="B25" s="18">
        <v>2213.4499999999998</v>
      </c>
      <c r="Q25" s="13" t="s">
        <v>55</v>
      </c>
      <c r="R25" s="24">
        <v>12853.560000000001</v>
      </c>
      <c r="S25" s="11">
        <v>86</v>
      </c>
      <c r="T25" s="11"/>
      <c r="U25">
        <f t="shared" ca="1" si="3"/>
        <v>11</v>
      </c>
      <c r="V25" t="str">
        <f t="shared" ca="1" si="4"/>
        <v>Product23</v>
      </c>
      <c r="W25" s="21">
        <f t="shared" ca="1" si="5"/>
        <v>12853.560000000001</v>
      </c>
      <c r="X25">
        <f t="shared" ca="1" si="6"/>
        <v>86</v>
      </c>
    </row>
    <row r="26" spans="1:24" x14ac:dyDescent="0.35">
      <c r="A26" s="13">
        <v>24</v>
      </c>
      <c r="B26" s="18">
        <v>1406.22</v>
      </c>
      <c r="Q26" s="13" t="s">
        <v>57</v>
      </c>
      <c r="R26" s="24">
        <v>10202.400000000001</v>
      </c>
      <c r="S26" s="11">
        <v>65</v>
      </c>
      <c r="T26" s="11"/>
      <c r="U26">
        <f t="shared" ca="1" si="3"/>
        <v>16</v>
      </c>
      <c r="V26" t="str">
        <f t="shared" ca="1" si="4"/>
        <v>Product24</v>
      </c>
      <c r="W26" s="21">
        <f t="shared" ca="1" si="5"/>
        <v>10202.400000000001</v>
      </c>
      <c r="X26">
        <f t="shared" ca="1" si="6"/>
        <v>65</v>
      </c>
    </row>
    <row r="27" spans="1:24" x14ac:dyDescent="0.35">
      <c r="A27" s="13">
        <v>25</v>
      </c>
      <c r="B27" s="18">
        <v>2285.62</v>
      </c>
      <c r="Q27" s="13" t="s">
        <v>59</v>
      </c>
      <c r="R27" s="24">
        <v>599.7600000000001</v>
      </c>
      <c r="S27" s="11">
        <v>72</v>
      </c>
      <c r="T27" s="11"/>
      <c r="U27">
        <f t="shared" ca="1" si="3"/>
        <v>43</v>
      </c>
      <c r="V27" t="str">
        <f t="shared" ca="1" si="4"/>
        <v>Product25</v>
      </c>
      <c r="W27" s="21">
        <f t="shared" ca="1" si="5"/>
        <v>599.7600000000001</v>
      </c>
      <c r="X27">
        <f t="shared" ca="1" si="6"/>
        <v>72</v>
      </c>
    </row>
    <row r="28" spans="1:24" x14ac:dyDescent="0.35">
      <c r="A28" s="13">
        <v>26</v>
      </c>
      <c r="B28" s="18">
        <v>1876.7799999999995</v>
      </c>
      <c r="Q28" s="13" t="s">
        <v>61</v>
      </c>
      <c r="R28" s="24">
        <v>2761.9200000000005</v>
      </c>
      <c r="S28" s="11">
        <v>112</v>
      </c>
      <c r="T28" s="11"/>
      <c r="U28">
        <f t="shared" ca="1" si="3"/>
        <v>38</v>
      </c>
      <c r="V28" t="str">
        <f t="shared" ca="1" si="4"/>
        <v>Product26</v>
      </c>
      <c r="W28" s="21">
        <f t="shared" ca="1" si="5"/>
        <v>2761.9200000000005</v>
      </c>
      <c r="X28">
        <f t="shared" ca="1" si="6"/>
        <v>112</v>
      </c>
    </row>
    <row r="29" spans="1:24" x14ac:dyDescent="0.35">
      <c r="A29" s="13">
        <v>27</v>
      </c>
      <c r="B29" s="18">
        <v>1453.2899999999997</v>
      </c>
      <c r="Q29" s="13" t="s">
        <v>64</v>
      </c>
      <c r="R29" s="24">
        <v>6226.0800000000008</v>
      </c>
      <c r="S29" s="11">
        <v>109</v>
      </c>
      <c r="T29" s="11"/>
      <c r="U29">
        <f t="shared" ca="1" si="3"/>
        <v>28</v>
      </c>
      <c r="V29" t="str">
        <f t="shared" ca="1" si="4"/>
        <v>Product27</v>
      </c>
      <c r="W29" s="21">
        <f t="shared" ca="1" si="5"/>
        <v>6226.0800000000008</v>
      </c>
      <c r="X29">
        <f t="shared" ca="1" si="6"/>
        <v>109</v>
      </c>
    </row>
    <row r="30" spans="1:24" x14ac:dyDescent="0.35">
      <c r="A30" s="13">
        <v>28</v>
      </c>
      <c r="B30" s="18">
        <v>1691.1599999999999</v>
      </c>
      <c r="Q30" s="13" t="s">
        <v>66</v>
      </c>
      <c r="R30" s="24">
        <v>4682.72</v>
      </c>
      <c r="S30" s="11">
        <v>112</v>
      </c>
      <c r="T30" s="11"/>
      <c r="U30">
        <f t="shared" ca="1" si="3"/>
        <v>34</v>
      </c>
      <c r="V30" t="str">
        <f t="shared" ca="1" si="4"/>
        <v>Product28</v>
      </c>
      <c r="W30" s="21">
        <f t="shared" ca="1" si="5"/>
        <v>4682.72</v>
      </c>
      <c r="X30">
        <f t="shared" ca="1" si="6"/>
        <v>112</v>
      </c>
    </row>
    <row r="31" spans="1:24" x14ac:dyDescent="0.35">
      <c r="A31" s="13">
        <v>29</v>
      </c>
      <c r="B31" s="18">
        <v>1000.6999999999999</v>
      </c>
      <c r="Q31" s="13" t="s">
        <v>68</v>
      </c>
      <c r="R31" s="24">
        <v>5523.44</v>
      </c>
      <c r="S31" s="11">
        <v>104</v>
      </c>
      <c r="T31" s="11"/>
      <c r="U31">
        <f t="shared" ca="1" si="3"/>
        <v>32</v>
      </c>
      <c r="V31" t="str">
        <f t="shared" ca="1" si="4"/>
        <v>Product29</v>
      </c>
      <c r="W31" s="21">
        <f t="shared" ca="1" si="5"/>
        <v>5523.44</v>
      </c>
      <c r="X31">
        <f t="shared" ca="1" si="6"/>
        <v>104</v>
      </c>
    </row>
    <row r="32" spans="1:24" x14ac:dyDescent="0.35">
      <c r="A32" s="13">
        <v>30</v>
      </c>
      <c r="B32" s="18">
        <v>2029.2400000000002</v>
      </c>
      <c r="Q32" s="13" t="s">
        <v>70</v>
      </c>
      <c r="R32" s="24">
        <v>22945.919999999998</v>
      </c>
      <c r="S32" s="11">
        <v>114</v>
      </c>
      <c r="T32" s="11"/>
      <c r="U32">
        <f t="shared" ca="1" si="3"/>
        <v>2</v>
      </c>
      <c r="V32" t="str">
        <f t="shared" ca="1" si="4"/>
        <v>Product30</v>
      </c>
      <c r="W32" s="21">
        <f t="shared" ca="1" si="5"/>
        <v>22945.919999999998</v>
      </c>
      <c r="X32">
        <f t="shared" ca="1" si="6"/>
        <v>114</v>
      </c>
    </row>
    <row r="33" spans="1:24" x14ac:dyDescent="0.35">
      <c r="A33" s="13">
        <v>31</v>
      </c>
      <c r="B33" s="18">
        <v>1070.6000000000001</v>
      </c>
      <c r="Q33" s="13" t="s">
        <v>72</v>
      </c>
      <c r="R33" s="24">
        <v>6249.5999999999995</v>
      </c>
      <c r="S33" s="11">
        <v>60</v>
      </c>
      <c r="T33" s="11"/>
      <c r="U33">
        <f t="shared" ca="1" si="3"/>
        <v>27</v>
      </c>
      <c r="V33" t="str">
        <f t="shared" ca="1" si="4"/>
        <v>Product31</v>
      </c>
      <c r="W33" s="21">
        <f t="shared" ca="1" si="5"/>
        <v>6249.5999999999995</v>
      </c>
      <c r="X33">
        <f t="shared" ca="1" si="6"/>
        <v>60</v>
      </c>
    </row>
    <row r="34" spans="1:24" x14ac:dyDescent="0.35">
      <c r="Q34" s="13" t="s">
        <v>74</v>
      </c>
      <c r="R34" s="24">
        <v>16329.72</v>
      </c>
      <c r="S34" s="11">
        <v>139</v>
      </c>
      <c r="T34" s="11"/>
      <c r="U34">
        <f t="shared" ca="1" si="3"/>
        <v>7</v>
      </c>
      <c r="V34" t="str">
        <f t="shared" ca="1" si="4"/>
        <v>Product32</v>
      </c>
      <c r="W34" s="21">
        <f t="shared" ca="1" si="5"/>
        <v>16329.72</v>
      </c>
      <c r="X34">
        <f t="shared" ca="1" si="6"/>
        <v>139</v>
      </c>
    </row>
    <row r="35" spans="1:24" x14ac:dyDescent="0.35">
      <c r="Q35" s="13" t="s">
        <v>76</v>
      </c>
      <c r="R35" s="24">
        <v>13645.800000000001</v>
      </c>
      <c r="S35" s="11">
        <v>114</v>
      </c>
      <c r="T35" s="11"/>
      <c r="U35">
        <f t="shared" ca="1" si="3"/>
        <v>9</v>
      </c>
      <c r="V35" t="str">
        <f t="shared" ca="1" si="4"/>
        <v>Product33</v>
      </c>
      <c r="W35" s="21">
        <f t="shared" ca="1" si="5"/>
        <v>13645.800000000001</v>
      </c>
      <c r="X35">
        <f t="shared" ca="1" si="6"/>
        <v>114</v>
      </c>
    </row>
    <row r="36" spans="1:24" x14ac:dyDescent="0.35">
      <c r="Q36" s="13" t="s">
        <v>78</v>
      </c>
      <c r="R36" s="24">
        <v>8978.2000000000007</v>
      </c>
      <c r="S36" s="11">
        <v>154</v>
      </c>
      <c r="T36" s="11"/>
      <c r="U36">
        <f t="shared" ca="1" si="3"/>
        <v>20</v>
      </c>
      <c r="V36" t="str">
        <f t="shared" ca="1" si="4"/>
        <v>Product34</v>
      </c>
      <c r="W36" s="21">
        <f t="shared" ca="1" si="5"/>
        <v>8978.2000000000007</v>
      </c>
      <c r="X36">
        <f t="shared" ca="1" si="6"/>
        <v>154</v>
      </c>
    </row>
    <row r="37" spans="1:24" x14ac:dyDescent="0.35">
      <c r="Q37" s="13" t="s">
        <v>80</v>
      </c>
      <c r="R37" s="24">
        <v>703.5</v>
      </c>
      <c r="S37" s="11">
        <v>105</v>
      </c>
      <c r="T37" s="11"/>
      <c r="U37">
        <f t="shared" ca="1" si="3"/>
        <v>42</v>
      </c>
      <c r="V37" t="str">
        <f t="shared" ca="1" si="4"/>
        <v>Product35</v>
      </c>
      <c r="W37" s="21">
        <f t="shared" ca="1" si="5"/>
        <v>703.5</v>
      </c>
      <c r="X37">
        <f t="shared" ca="1" si="6"/>
        <v>105</v>
      </c>
    </row>
    <row r="38" spans="1:24" x14ac:dyDescent="0.35">
      <c r="Q38" s="13" t="s">
        <v>82</v>
      </c>
      <c r="R38" s="24">
        <v>7222.5</v>
      </c>
      <c r="S38" s="11">
        <v>75</v>
      </c>
      <c r="T38" s="11"/>
      <c r="U38">
        <f t="shared" ca="1" si="3"/>
        <v>25</v>
      </c>
      <c r="V38" t="str">
        <f t="shared" ca="1" si="4"/>
        <v>Product36</v>
      </c>
      <c r="W38" s="21">
        <f t="shared" ca="1" si="5"/>
        <v>7222.5</v>
      </c>
      <c r="X38">
        <f t="shared" ca="1" si="6"/>
        <v>75</v>
      </c>
    </row>
    <row r="39" spans="1:24" x14ac:dyDescent="0.35">
      <c r="Q39" s="13" t="s">
        <v>84</v>
      </c>
      <c r="R39" s="24">
        <v>5145.6000000000004</v>
      </c>
      <c r="S39" s="11">
        <v>60</v>
      </c>
      <c r="T39" s="11"/>
      <c r="U39">
        <f t="shared" ca="1" si="3"/>
        <v>33</v>
      </c>
      <c r="V39" t="str">
        <f t="shared" ca="1" si="4"/>
        <v>Product37</v>
      </c>
      <c r="W39" s="21">
        <f t="shared" ca="1" si="5"/>
        <v>5145.6000000000004</v>
      </c>
      <c r="X39">
        <f t="shared" ca="1" si="6"/>
        <v>60</v>
      </c>
    </row>
    <row r="40" spans="1:24" x14ac:dyDescent="0.35">
      <c r="Q40" s="13" t="s">
        <v>87</v>
      </c>
      <c r="R40" s="24">
        <v>8871.1200000000008</v>
      </c>
      <c r="S40" s="11">
        <v>111</v>
      </c>
      <c r="T40" s="11"/>
      <c r="U40">
        <f t="shared" ca="1" si="3"/>
        <v>21</v>
      </c>
      <c r="V40" t="str">
        <f t="shared" ca="1" si="4"/>
        <v>Product38</v>
      </c>
      <c r="W40" s="21">
        <f t="shared" ca="1" si="5"/>
        <v>8871.1200000000008</v>
      </c>
      <c r="X40">
        <f t="shared" ca="1" si="6"/>
        <v>111</v>
      </c>
    </row>
    <row r="41" spans="1:24" x14ac:dyDescent="0.35">
      <c r="Q41" s="13" t="s">
        <v>89</v>
      </c>
      <c r="R41" s="24">
        <v>3957.15</v>
      </c>
      <c r="S41" s="11">
        <v>93</v>
      </c>
      <c r="T41" s="11"/>
      <c r="U41">
        <f t="shared" ca="1" si="3"/>
        <v>37</v>
      </c>
      <c r="V41" t="str">
        <f t="shared" ca="1" si="4"/>
        <v>Product39</v>
      </c>
      <c r="W41" s="21">
        <f t="shared" ca="1" si="5"/>
        <v>3957.15</v>
      </c>
      <c r="X41">
        <f t="shared" ca="1" si="6"/>
        <v>93</v>
      </c>
    </row>
    <row r="42" spans="1:24" x14ac:dyDescent="0.35">
      <c r="Q42" s="13" t="s">
        <v>91</v>
      </c>
      <c r="R42" s="24">
        <v>7718.4000000000005</v>
      </c>
      <c r="S42" s="11">
        <v>67</v>
      </c>
      <c r="T42" s="11"/>
      <c r="U42">
        <f t="shared" ca="1" si="3"/>
        <v>24</v>
      </c>
      <c r="V42" t="str">
        <f t="shared" ca="1" si="4"/>
        <v>Product40</v>
      </c>
      <c r="W42" s="21">
        <f t="shared" ca="1" si="5"/>
        <v>7718.4000000000005</v>
      </c>
      <c r="X42">
        <f t="shared" ca="1" si="6"/>
        <v>67</v>
      </c>
    </row>
    <row r="43" spans="1:24" x14ac:dyDescent="0.35">
      <c r="Q43" s="13" t="s">
        <v>93</v>
      </c>
      <c r="R43" s="24">
        <v>22952.16</v>
      </c>
      <c r="S43" s="11">
        <v>132</v>
      </c>
      <c r="T43" s="11"/>
      <c r="U43">
        <f t="shared" ca="1" si="3"/>
        <v>1</v>
      </c>
      <c r="V43" t="str">
        <f t="shared" ca="1" si="4"/>
        <v>Product41</v>
      </c>
      <c r="W43" s="21">
        <f t="shared" ca="1" si="5"/>
        <v>22952.16</v>
      </c>
      <c r="X43">
        <f t="shared" ca="1" si="6"/>
        <v>132</v>
      </c>
    </row>
    <row r="44" spans="1:24" x14ac:dyDescent="0.35">
      <c r="Q44" s="13" t="s">
        <v>95</v>
      </c>
      <c r="R44" s="24">
        <v>20574</v>
      </c>
      <c r="S44" s="11">
        <v>127</v>
      </c>
      <c r="T44" s="11"/>
      <c r="U44">
        <f t="shared" ca="1" si="3"/>
        <v>3</v>
      </c>
      <c r="V44" t="str">
        <f t="shared" ca="1" si="4"/>
        <v>Product42</v>
      </c>
      <c r="W44" s="21">
        <f t="shared" ca="1" si="5"/>
        <v>20574</v>
      </c>
      <c r="X44">
        <f t="shared" ca="1" si="6"/>
        <v>127</v>
      </c>
    </row>
    <row r="45" spans="1:24" x14ac:dyDescent="0.35">
      <c r="Q45" s="13" t="s">
        <v>97</v>
      </c>
      <c r="R45" s="24">
        <v>6064.8399999999992</v>
      </c>
      <c r="S45" s="11">
        <v>73</v>
      </c>
      <c r="T45" s="11"/>
      <c r="U45">
        <f t="shared" ca="1" si="3"/>
        <v>29</v>
      </c>
      <c r="V45" t="str">
        <f t="shared" ca="1" si="4"/>
        <v>Product43</v>
      </c>
      <c r="W45" s="21">
        <f t="shared" ca="1" si="5"/>
        <v>6064.8399999999992</v>
      </c>
      <c r="X45">
        <f t="shared" ca="1" si="6"/>
        <v>73</v>
      </c>
    </row>
    <row r="46" spans="1:24" x14ac:dyDescent="0.35">
      <c r="Q46" s="13" t="s">
        <v>99</v>
      </c>
      <c r="R46" s="24">
        <v>16333.92</v>
      </c>
      <c r="S46" s="11">
        <v>199</v>
      </c>
      <c r="T46" s="11"/>
      <c r="U46">
        <f t="shared" ca="1" si="3"/>
        <v>6</v>
      </c>
      <c r="V46" t="str">
        <f t="shared" ca="1" si="4"/>
        <v>Product44</v>
      </c>
      <c r="W46" s="21">
        <f t="shared" ca="1" si="5"/>
        <v>16333.92</v>
      </c>
      <c r="X46">
        <f t="shared" ca="1" si="6"/>
        <v>199</v>
      </c>
    </row>
    <row r="47" spans="1:24" x14ac:dyDescent="0.35">
      <c r="Q47" s="13" t="s">
        <v>142</v>
      </c>
      <c r="R47" s="24">
        <v>401411.92</v>
      </c>
      <c r="S47" s="11">
        <v>4280</v>
      </c>
    </row>
  </sheetData>
  <sheetProtection algorithmName="SHA-512" hashValue="EJSFStKz074I7AsUUBJ0axPKgESoy7rRmTTNVdDGP+43/yO21JaL7o/hQYZqPLdKd77MT0v8YRRiXUJBI2Z8/Q==" saltValue="kUpDI07/YBuPsxLrM4dWEw==" spinCount="100000" sheet="1" objects="1" scenarios="1"/>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752E1-2E1C-4549-ACF6-325D7746A684}">
  <sheetPr codeName="Sheet1"/>
  <dimension ref="M1:Z8"/>
  <sheetViews>
    <sheetView workbookViewId="0">
      <selection activeCell="S8" sqref="S8"/>
    </sheetView>
  </sheetViews>
  <sheetFormatPr defaultRowHeight="14.5" x14ac:dyDescent="0.35"/>
  <cols>
    <col min="1" max="1" width="7" customWidth="1"/>
    <col min="10" max="10" width="6.453125" customWidth="1"/>
    <col min="13" max="13" width="7.1796875" customWidth="1"/>
    <col min="19" max="19" width="5.54296875" customWidth="1"/>
    <col min="20" max="20" width="10.453125" customWidth="1"/>
  </cols>
  <sheetData>
    <row r="1" spans="13:26" x14ac:dyDescent="0.35">
      <c r="Z1">
        <v>1</v>
      </c>
    </row>
    <row r="2" spans="13:26" x14ac:dyDescent="0.35">
      <c r="M2" t="b">
        <v>0</v>
      </c>
      <c r="N2" t="b">
        <v>0</v>
      </c>
      <c r="O2" t="b">
        <v>0</v>
      </c>
    </row>
    <row r="8" spans="13:26" x14ac:dyDescent="0.35">
      <c r="T8" s="27"/>
    </row>
  </sheetData>
  <sheetProtection algorithmName="SHA-512" hashValue="77CJhSxNW6JRAzrp4UAXceN2smOEl32tJ9KZkDlx1WnsvOyZ3d9Q3S5cbk+hvtf+9OESvFp9ka9Mfl9i3lmPcw==" saltValue="0vou1Do/8a6AP26UQefCHg==" spinCount="100000" sheet="1" objects="1" scenarios="1"/>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nchor moveWithCells="1">
                  <from>
                    <xdr:col>3</xdr:col>
                    <xdr:colOff>438150</xdr:colOff>
                    <xdr:row>9</xdr:row>
                    <xdr:rowOff>107950</xdr:rowOff>
                  </from>
                  <to>
                    <xdr:col>4</xdr:col>
                    <xdr:colOff>50800</xdr:colOff>
                    <xdr:row>11</xdr:row>
                    <xdr:rowOff>31750</xdr:rowOff>
                  </to>
                </anchor>
              </controlPr>
            </control>
          </mc:Choice>
        </mc:AlternateContent>
        <mc:AlternateContent xmlns:mc="http://schemas.openxmlformats.org/markup-compatibility/2006">
          <mc:Choice Requires="x14">
            <control shapeId="2050" r:id="rId5" name="Check Box 2">
              <controlPr defaultSize="0" autoFill="0" autoLine="0" autoPict="0">
                <anchor moveWithCells="1">
                  <from>
                    <xdr:col>4</xdr:col>
                    <xdr:colOff>184150</xdr:colOff>
                    <xdr:row>9</xdr:row>
                    <xdr:rowOff>177800</xdr:rowOff>
                  </from>
                  <to>
                    <xdr:col>4</xdr:col>
                    <xdr:colOff>361950</xdr:colOff>
                    <xdr:row>10</xdr:row>
                    <xdr:rowOff>171450</xdr:rowOff>
                  </to>
                </anchor>
              </controlPr>
            </control>
          </mc:Choice>
        </mc:AlternateContent>
        <mc:AlternateContent xmlns:mc="http://schemas.openxmlformats.org/markup-compatibility/2006">
          <mc:Choice Requires="x14">
            <control shapeId="2051" r:id="rId6" name="Check Box 3">
              <controlPr defaultSize="0" autoFill="0" autoLine="0" autoPict="0">
                <anchor moveWithCells="1">
                  <from>
                    <xdr:col>4</xdr:col>
                    <xdr:colOff>527050</xdr:colOff>
                    <xdr:row>9</xdr:row>
                    <xdr:rowOff>88900</xdr:rowOff>
                  </from>
                  <to>
                    <xdr:col>5</xdr:col>
                    <xdr:colOff>133350</xdr:colOff>
                    <xdr:row>11</xdr:row>
                    <xdr:rowOff>57150</xdr:rowOff>
                  </to>
                </anchor>
              </controlPr>
            </control>
          </mc:Choice>
        </mc:AlternateContent>
        <mc:AlternateContent xmlns:mc="http://schemas.openxmlformats.org/markup-compatibility/2006">
          <mc:Choice Requires="x14">
            <control shapeId="2052" r:id="rId7" name="Scroll Bar 4">
              <controlPr defaultSize="0" autoPict="0">
                <anchor moveWithCells="1">
                  <from>
                    <xdr:col>6</xdr:col>
                    <xdr:colOff>552450</xdr:colOff>
                    <xdr:row>11</xdr:row>
                    <xdr:rowOff>19050</xdr:rowOff>
                  </from>
                  <to>
                    <xdr:col>7</xdr:col>
                    <xdr:colOff>146050</xdr:colOff>
                    <xdr:row>19</xdr:row>
                    <xdr:rowOff>19050</xdr:rowOff>
                  </to>
                </anchor>
              </controlPr>
            </control>
          </mc:Choice>
        </mc:AlternateContent>
      </controls>
    </mc:Choice>
  </mc:AlternateContent>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4</vt:i4>
      </vt:variant>
    </vt:vector>
  </HeadingPairs>
  <TitlesOfParts>
    <vt:vector size="4" baseType="lpstr">
      <vt:lpstr>Input Data</vt:lpstr>
      <vt:lpstr>Master Data</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BARTLEY</dc:creator>
  <cp:lastModifiedBy>HP</cp:lastModifiedBy>
  <dcterms:created xsi:type="dcterms:W3CDTF">2021-11-03T11:40:02Z</dcterms:created>
  <dcterms:modified xsi:type="dcterms:W3CDTF">2024-06-13T11:48:26Z</dcterms:modified>
</cp:coreProperties>
</file>