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Print_Area" localSheetId="0">Sheet1!$A$1:$K$129</definedName>
    <definedName name="_xlnm.Print_Area" localSheetId="1">Sheet2!$A$1:$M$177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7" i="2" l="1"/>
  <c r="B54" i="2"/>
  <c r="D54" i="2" s="1"/>
  <c r="F54" i="2" s="1"/>
  <c r="C62" i="2" s="1"/>
  <c r="J46" i="2" l="1"/>
  <c r="I41" i="2"/>
  <c r="D36" i="2"/>
  <c r="I36" i="2" s="1"/>
  <c r="D37" i="2"/>
  <c r="I37" i="2" s="1"/>
  <c r="D38" i="2"/>
  <c r="I38" i="2" s="1"/>
  <c r="D39" i="2"/>
  <c r="I39" i="2" s="1"/>
  <c r="D40" i="2"/>
  <c r="I40" i="2" s="1"/>
  <c r="D41" i="2"/>
  <c r="D42" i="2"/>
  <c r="I42" i="2" s="1"/>
  <c r="D43" i="2"/>
  <c r="I43" i="2" s="1"/>
  <c r="D44" i="2"/>
  <c r="I44" i="2" s="1"/>
  <c r="D45" i="2"/>
  <c r="I45" i="2" s="1"/>
  <c r="D46" i="2"/>
  <c r="I46" i="2" s="1"/>
  <c r="D35" i="2"/>
  <c r="I35" i="2" s="1"/>
  <c r="E36" i="2"/>
  <c r="J36" i="2" s="1"/>
  <c r="E37" i="2"/>
  <c r="J37" i="2" s="1"/>
  <c r="E38" i="2"/>
  <c r="J38" i="2" s="1"/>
  <c r="E39" i="2"/>
  <c r="J39" i="2" s="1"/>
  <c r="E40" i="2"/>
  <c r="J40" i="2" s="1"/>
  <c r="E41" i="2"/>
  <c r="J41" i="2" s="1"/>
  <c r="E42" i="2"/>
  <c r="J42" i="2" s="1"/>
  <c r="E43" i="2"/>
  <c r="J43" i="2" s="1"/>
  <c r="E44" i="2"/>
  <c r="J44" i="2" s="1"/>
  <c r="E45" i="2"/>
  <c r="J45" i="2" s="1"/>
  <c r="E46" i="2"/>
  <c r="E35" i="2"/>
  <c r="J35" i="2" s="1"/>
  <c r="C36" i="2"/>
  <c r="H36" i="2" s="1"/>
  <c r="C37" i="2"/>
  <c r="H37" i="2" s="1"/>
  <c r="C38" i="2"/>
  <c r="H38" i="2" s="1"/>
  <c r="C39" i="2"/>
  <c r="H39" i="2" s="1"/>
  <c r="C40" i="2"/>
  <c r="H40" i="2" s="1"/>
  <c r="C41" i="2"/>
  <c r="H41" i="2" s="1"/>
  <c r="C42" i="2"/>
  <c r="H42" i="2" s="1"/>
  <c r="C43" i="2"/>
  <c r="H43" i="2" s="1"/>
  <c r="C44" i="2"/>
  <c r="H44" i="2" s="1"/>
  <c r="C45" i="2"/>
  <c r="H45" i="2" s="1"/>
  <c r="C46" i="2"/>
  <c r="H46" i="2" s="1"/>
  <c r="C35" i="2"/>
  <c r="H35" i="2" s="1"/>
  <c r="B36" i="2"/>
  <c r="G36" i="2" s="1"/>
  <c r="B37" i="2"/>
  <c r="G37" i="2" s="1"/>
  <c r="B38" i="2"/>
  <c r="G38" i="2" s="1"/>
  <c r="B39" i="2"/>
  <c r="G39" i="2" s="1"/>
  <c r="B40" i="2"/>
  <c r="G40" i="2" s="1"/>
  <c r="B41" i="2"/>
  <c r="G41" i="2" s="1"/>
  <c r="B42" i="2"/>
  <c r="G42" i="2" s="1"/>
  <c r="B43" i="2"/>
  <c r="G43" i="2" s="1"/>
  <c r="B44" i="2"/>
  <c r="G44" i="2" s="1"/>
  <c r="B45" i="2"/>
  <c r="G45" i="2" s="1"/>
  <c r="B46" i="2"/>
  <c r="G46" i="2" s="1"/>
  <c r="B35" i="2"/>
  <c r="G35" i="2" s="1"/>
  <c r="D8" i="2"/>
  <c r="D9" i="2"/>
  <c r="D10" i="2"/>
  <c r="D11" i="2"/>
  <c r="D12" i="2"/>
  <c r="D13" i="2"/>
  <c r="D14" i="2"/>
  <c r="D15" i="2"/>
  <c r="D16" i="2"/>
  <c r="D17" i="2"/>
  <c r="D18" i="2"/>
  <c r="D7" i="2"/>
  <c r="J47" i="2" l="1"/>
  <c r="G47" i="2"/>
  <c r="H47" i="2"/>
  <c r="D17" i="1"/>
  <c r="C17" i="1"/>
  <c r="C18" i="1"/>
  <c r="C16" i="1"/>
  <c r="D16" i="1"/>
  <c r="D18" i="1"/>
  <c r="F17" i="1"/>
  <c r="F18" i="1"/>
  <c r="F16" i="1"/>
  <c r="C19" i="1" l="1"/>
  <c r="D19" i="1"/>
  <c r="E16" i="1" l="1"/>
  <c r="E18" i="1"/>
  <c r="B123" i="1" s="1"/>
  <c r="E17" i="1"/>
  <c r="B105" i="1" s="1"/>
  <c r="B87" i="1" l="1"/>
  <c r="E19" i="1"/>
  <c r="C46" i="1" s="1"/>
</calcChain>
</file>

<file path=xl/sharedStrings.xml><?xml version="1.0" encoding="utf-8"?>
<sst xmlns="http://schemas.openxmlformats.org/spreadsheetml/2006/main" count="81" uniqueCount="58">
  <si>
    <t xml:space="preserve">Coffee Shop Analysis Report </t>
  </si>
  <si>
    <t>Data Provided</t>
  </si>
  <si>
    <t>Product</t>
  </si>
  <si>
    <t>Order Quantity</t>
  </si>
  <si>
    <t>Sales Volume</t>
  </si>
  <si>
    <t>Unit Cost</t>
  </si>
  <si>
    <t>Unit Price</t>
  </si>
  <si>
    <t>Demand Forecast</t>
  </si>
  <si>
    <t>Coffee Beans</t>
  </si>
  <si>
    <t>Espresso Machines</t>
  </si>
  <si>
    <t>Coffee Grinders</t>
  </si>
  <si>
    <t>Profits</t>
  </si>
  <si>
    <t>Revenues</t>
  </si>
  <si>
    <t>Costs</t>
  </si>
  <si>
    <t>Totals</t>
  </si>
  <si>
    <t>Stock</t>
  </si>
  <si>
    <t>Total calculations for each Product</t>
  </si>
  <si>
    <t>Discount Rate</t>
  </si>
  <si>
    <t>Discount Rate affect Profit</t>
  </si>
  <si>
    <t>Rate</t>
  </si>
  <si>
    <t>Profit</t>
  </si>
  <si>
    <t>Sales</t>
  </si>
  <si>
    <t>Coffee Espresso Machines</t>
  </si>
  <si>
    <t xml:space="preserve">Coffee Grinder </t>
  </si>
  <si>
    <t>Profitability</t>
  </si>
  <si>
    <t>Orders</t>
  </si>
  <si>
    <t xml:space="preserve">Coffee Beans </t>
  </si>
  <si>
    <t>Coffee Shop Model Forcasting</t>
  </si>
  <si>
    <t>Month</t>
  </si>
  <si>
    <t>Total Demand</t>
  </si>
  <si>
    <t>Total Revenue</t>
  </si>
  <si>
    <t>Cost</t>
  </si>
  <si>
    <t>Equations</t>
  </si>
  <si>
    <t>Linear</t>
  </si>
  <si>
    <t>Exponential</t>
  </si>
  <si>
    <t>Power</t>
  </si>
  <si>
    <t>Polynomial</t>
  </si>
  <si>
    <t>y = 144,22x - 69469</t>
  </si>
  <si>
    <t>y = -0,2737x2 + 553,29x - 219056</t>
  </si>
  <si>
    <t>Intercept b</t>
  </si>
  <si>
    <t>Slope a</t>
  </si>
  <si>
    <t>Constant a</t>
  </si>
  <si>
    <t>Exponent b</t>
  </si>
  <si>
    <t>Slope a1</t>
  </si>
  <si>
    <t>Slope a2</t>
  </si>
  <si>
    <t>y = 0,0000054x^3,4190967</t>
  </si>
  <si>
    <t>y = 1156,2e^0,0045x</t>
  </si>
  <si>
    <t>Predictions based on Models</t>
  </si>
  <si>
    <t>Absolute Percentage Error</t>
  </si>
  <si>
    <t>Averages</t>
  </si>
  <si>
    <t xml:space="preserve">Demanad </t>
  </si>
  <si>
    <t xml:space="preserve">Predicted Revenue </t>
  </si>
  <si>
    <t>Predicted Cost</t>
  </si>
  <si>
    <t>Predicted Profit</t>
  </si>
  <si>
    <t>Data Tables</t>
  </si>
  <si>
    <t>Model the Business</t>
  </si>
  <si>
    <t>Demands</t>
  </si>
  <si>
    <t>Ob: Polynomial is the model that fit our data forcasting since it has the lowest average of Absolute Percent Error 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</si>
</sst>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MAD]_-;\-* #,##0.00\ [$MAD]_-;_-* &quot;-&quot;??\ [$MAD]_-;_-@_-"/>
    <numFmt numFmtId="165" formatCode="_-* #,##0\ [$MAD]_-;\-* #,##0\ [$MAD]_-;_-* &quot;-&quot;??\ [$MAD]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medium">
        <color theme="4" tint="0.39997558519241921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1" xfId="2"/>
    <xf numFmtId="11" fontId="0" fillId="0" borderId="0" xfId="0" applyNumberFormat="1"/>
    <xf numFmtId="0" fontId="4" fillId="0" borderId="2" xfId="3"/>
    <xf numFmtId="0" fontId="5" fillId="0" borderId="3" xfId="4" applyAlignment="1">
      <alignment horizontal="center" vertical="center" wrapText="1"/>
    </xf>
    <xf numFmtId="0" fontId="5" fillId="0" borderId="3" xfId="4" applyAlignment="1">
      <alignment vertical="center" wrapText="1"/>
    </xf>
    <xf numFmtId="0" fontId="1" fillId="2" borderId="3" xfId="6" applyBorder="1" applyAlignment="1">
      <alignment vertical="center" wrapText="1"/>
    </xf>
    <xf numFmtId="9" fontId="5" fillId="0" borderId="3" xfId="4" applyNumberFormat="1" applyAlignment="1">
      <alignment vertical="center" wrapText="1"/>
    </xf>
    <xf numFmtId="164" fontId="5" fillId="0" borderId="3" xfId="4" applyNumberFormat="1" applyAlignment="1">
      <alignment vertical="center" wrapText="1"/>
    </xf>
    <xf numFmtId="165" fontId="5" fillId="0" borderId="3" xfId="4" applyNumberFormat="1" applyAlignment="1">
      <alignment vertical="center" wrapText="1"/>
    </xf>
    <xf numFmtId="0" fontId="3" fillId="0" borderId="0" xfId="2" applyBorder="1" applyAlignment="1">
      <alignment vertical="center"/>
    </xf>
    <xf numFmtId="165" fontId="1" fillId="2" borderId="3" xfId="6" applyNumberFormat="1" applyBorder="1" applyAlignment="1">
      <alignment vertical="center" wrapText="1"/>
    </xf>
    <xf numFmtId="0" fontId="5" fillId="0" borderId="3" xfId="4"/>
    <xf numFmtId="165" fontId="5" fillId="0" borderId="3" xfId="4" applyNumberFormat="1" applyAlignment="1">
      <alignment horizontal="center" vertical="center"/>
    </xf>
    <xf numFmtId="10" fontId="5" fillId="0" borderId="3" xfId="4" applyNumberFormat="1"/>
    <xf numFmtId="9" fontId="5" fillId="0" borderId="3" xfId="4" applyNumberFormat="1"/>
    <xf numFmtId="0" fontId="5" fillId="0" borderId="0" xfId="5"/>
    <xf numFmtId="0" fontId="5" fillId="0" borderId="3" xfId="4" applyFill="1" applyAlignment="1">
      <alignment horizontal="center" vertical="center" wrapText="1"/>
    </xf>
    <xf numFmtId="165" fontId="0" fillId="0" borderId="0" xfId="0" applyNumberFormat="1"/>
    <xf numFmtId="165" fontId="6" fillId="0" borderId="0" xfId="0" applyNumberFormat="1" applyFont="1"/>
    <xf numFmtId="0" fontId="2" fillId="0" borderId="0" xfId="1"/>
    <xf numFmtId="0" fontId="2" fillId="0" borderId="0" xfId="1" applyAlignment="1">
      <alignment vertical="center"/>
    </xf>
    <xf numFmtId="0" fontId="4" fillId="0" borderId="2" xfId="3" applyAlignment="1">
      <alignment horizontal="center" vertical="center" wrapText="1"/>
    </xf>
    <xf numFmtId="0" fontId="4" fillId="0" borderId="2" xfId="3" applyAlignment="1">
      <alignment vertical="center" wrapText="1"/>
    </xf>
    <xf numFmtId="0" fontId="5" fillId="0" borderId="2" xfId="5" applyBorder="1" applyAlignment="1">
      <alignment horizontal="center" vertical="center" wrapText="1"/>
    </xf>
    <xf numFmtId="0" fontId="5" fillId="0" borderId="2" xfId="5" applyBorder="1" applyAlignment="1">
      <alignment vertical="center" wrapText="1"/>
    </xf>
    <xf numFmtId="0" fontId="4" fillId="0" borderId="0" xfId="3" applyBorder="1" applyAlignment="1"/>
    <xf numFmtId="2" fontId="5" fillId="0" borderId="2" xfId="5" applyNumberFormat="1" applyBorder="1" applyAlignment="1">
      <alignment vertical="center" wrapText="1"/>
    </xf>
    <xf numFmtId="9" fontId="5" fillId="0" borderId="2" xfId="7" applyFont="1" applyBorder="1" applyAlignment="1">
      <alignment vertical="center" wrapText="1"/>
    </xf>
    <xf numFmtId="0" fontId="1" fillId="2" borderId="0" xfId="6"/>
    <xf numFmtId="9" fontId="1" fillId="2" borderId="0" xfId="6" applyNumberFormat="1"/>
    <xf numFmtId="2" fontId="5" fillId="0" borderId="3" xfId="4" applyNumberFormat="1"/>
    <xf numFmtId="0" fontId="2" fillId="0" borderId="0" xfId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3" xfId="4" applyAlignment="1">
      <alignment horizontal="center"/>
    </xf>
    <xf numFmtId="0" fontId="4" fillId="0" borderId="0" xfId="3" applyBorder="1" applyAlignment="1">
      <alignment horizontal="center"/>
    </xf>
    <xf numFmtId="0" fontId="5" fillId="0" borderId="2" xfId="5" applyBorder="1" applyAlignment="1">
      <alignment horizontal="center" vertical="center" wrapText="1"/>
    </xf>
    <xf numFmtId="0" fontId="5" fillId="0" borderId="4" xfId="5" applyBorder="1" applyAlignment="1">
      <alignment horizontal="center" vertical="center" wrapText="1"/>
    </xf>
    <xf numFmtId="0" fontId="5" fillId="0" borderId="0" xfId="5" applyBorder="1" applyAlignment="1">
      <alignment horizontal="center" vertical="center" wrapText="1"/>
    </xf>
  </cellXfs>
  <cellStyles count="8">
    <cellStyle name="20% - Accent1" xfId="6" builtinId="30"/>
    <cellStyle name="Heading 1" xfId="2" builtinId="16"/>
    <cellStyle name="Heading 2" xfId="3" builtinId="17"/>
    <cellStyle name="Heading 3" xfId="4" builtinId="18"/>
    <cellStyle name="Heading 4" xfId="5" builtinId="19"/>
    <cellStyle name="Normal" xfId="0" builtinId="0"/>
    <cellStyle name="Percent" xfId="7" builtinId="5"/>
    <cellStyle name="Title" xfId="1" builtinId="15"/>
  </cellStyles>
  <dxfs count="6">
    <dxf>
      <font>
        <color theme="9" tint="0.39994506668294322"/>
      </font>
    </dxf>
    <dxf>
      <font>
        <color rgb="FF006100"/>
      </font>
      <fill>
        <patternFill>
          <bgColor rgb="FFC6EFCE"/>
        </patternFill>
      </fill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Expanses,</a:t>
            </a:r>
            <a:r>
              <a:rPr lang="en-US" baseline="0"/>
              <a:t> Incomes and Profits Trends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Coffee Beans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Sheet1!$C$15:$E$15</c:f>
              <c:strCache>
                <c:ptCount val="3"/>
                <c:pt idx="0">
                  <c:v>Costs</c:v>
                </c:pt>
                <c:pt idx="1">
                  <c:v>Revenues</c:v>
                </c:pt>
                <c:pt idx="2">
                  <c:v>Profits</c:v>
                </c:pt>
              </c:strCache>
            </c:strRef>
          </c:cat>
          <c:val>
            <c:numRef>
              <c:f>Sheet1!$C$16:$E$16</c:f>
              <c:numCache>
                <c:formatCode>_-* #,##0\ [$MAD]_-;\-* #,##0\ [$MAD]_-;_-* "-"??\ [$MAD]_-;_-@_-</c:formatCode>
                <c:ptCount val="3"/>
                <c:pt idx="0">
                  <c:v>1500</c:v>
                </c:pt>
                <c:pt idx="1">
                  <c:v>4275</c:v>
                </c:pt>
                <c:pt idx="2">
                  <c:v>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0B-4DB2-B62F-0B6DCC9D4B50}"/>
            </c:ext>
          </c:extLst>
        </c:ser>
        <c:ser>
          <c:idx val="1"/>
          <c:order val="1"/>
          <c:tx>
            <c:strRef>
              <c:f>Sheet1!$B$17</c:f>
              <c:strCache>
                <c:ptCount val="1"/>
                <c:pt idx="0">
                  <c:v>Espresso Machines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Sheet1!$C$15:$E$15</c:f>
              <c:strCache>
                <c:ptCount val="3"/>
                <c:pt idx="0">
                  <c:v>Costs</c:v>
                </c:pt>
                <c:pt idx="1">
                  <c:v>Revenues</c:v>
                </c:pt>
                <c:pt idx="2">
                  <c:v>Profits</c:v>
                </c:pt>
              </c:strCache>
            </c:strRef>
          </c:cat>
          <c:val>
            <c:numRef>
              <c:f>Sheet1!$C$17:$E$17</c:f>
              <c:numCache>
                <c:formatCode>_-* #,##0\ [$MAD]_-;\-* #,##0\ [$MAD]_-;_-* "-"??\ [$MAD]_-;_-@_-</c:formatCode>
                <c:ptCount val="3"/>
                <c:pt idx="0">
                  <c:v>10000</c:v>
                </c:pt>
                <c:pt idx="1">
                  <c:v>24000</c:v>
                </c:pt>
                <c:pt idx="2">
                  <c:v>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0B-4DB2-B62F-0B6DCC9D4B50}"/>
            </c:ext>
          </c:extLst>
        </c:ser>
        <c:ser>
          <c:idx val="2"/>
          <c:order val="2"/>
          <c:tx>
            <c:strRef>
              <c:f>Sheet1!$B$18</c:f>
              <c:strCache>
                <c:ptCount val="1"/>
                <c:pt idx="0">
                  <c:v>Coffee Grinders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Sheet1!$C$15:$E$15</c:f>
              <c:strCache>
                <c:ptCount val="3"/>
                <c:pt idx="0">
                  <c:v>Costs</c:v>
                </c:pt>
                <c:pt idx="1">
                  <c:v>Revenues</c:v>
                </c:pt>
                <c:pt idx="2">
                  <c:v>Profits</c:v>
                </c:pt>
              </c:strCache>
            </c:strRef>
          </c:cat>
          <c:val>
            <c:numRef>
              <c:f>Sheet1!$C$18:$E$18</c:f>
              <c:numCache>
                <c:formatCode>_-* #,##0\ [$MAD]_-;\-* #,##0\ [$MAD]_-;_-* "-"??\ [$MAD]_-;_-@_-</c:formatCode>
                <c:ptCount val="3"/>
                <c:pt idx="0">
                  <c:v>48000</c:v>
                </c:pt>
                <c:pt idx="1">
                  <c:v>102000</c:v>
                </c:pt>
                <c:pt idx="2">
                  <c:v>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0B-4DB2-B62F-0B6DCC9D4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123456"/>
        <c:axId val="418125952"/>
      </c:barChart>
      <c:catAx>
        <c:axId val="41812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25952"/>
        <c:crosses val="autoZero"/>
        <c:auto val="1"/>
        <c:lblAlgn val="ctr"/>
        <c:lblOffset val="100"/>
        <c:noMultiLvlLbl val="0"/>
      </c:catAx>
      <c:valAx>
        <c:axId val="41812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MAD]_-;\-* #,##0\ [$MAD]_-;_-* &quot;-&quot;??\ [$MAD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2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Discount Rate</a:t>
            </a:r>
            <a:r>
              <a:rPr lang="en-US" baseline="0"/>
              <a:t> vs. Profits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Sheet1!$C$45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Sheet1!$B$47:$B$64</c:f>
              <c:numCache>
                <c:formatCode>0%</c:formatCode>
                <c:ptCount val="18"/>
                <c:pt idx="0" formatCode="0.00%">
                  <c:v>1.4999999999999999E-2</c:v>
                </c:pt>
                <c:pt idx="1">
                  <c:v>0.02</c:v>
                </c:pt>
                <c:pt idx="2" formatCode="0.00%">
                  <c:v>2.5000000000000001E-2</c:v>
                </c:pt>
                <c:pt idx="3">
                  <c:v>0.03</c:v>
                </c:pt>
                <c:pt idx="4" formatCode="0.00%">
                  <c:v>3.5000000000000003E-2</c:v>
                </c:pt>
                <c:pt idx="5">
                  <c:v>0.04</c:v>
                </c:pt>
                <c:pt idx="6" formatCode="0.00%">
                  <c:v>4.4999999999999998E-2</c:v>
                </c:pt>
                <c:pt idx="7">
                  <c:v>0.05</c:v>
                </c:pt>
                <c:pt idx="8" formatCode="0.00%">
                  <c:v>5.5E-2</c:v>
                </c:pt>
                <c:pt idx="9">
                  <c:v>0.06</c:v>
                </c:pt>
                <c:pt idx="10" formatCode="0.00%">
                  <c:v>6.5000000000000002E-2</c:v>
                </c:pt>
                <c:pt idx="11">
                  <c:v>7.0000000000000007E-2</c:v>
                </c:pt>
                <c:pt idx="12" formatCode="0.00%">
                  <c:v>7.4999999999999997E-2</c:v>
                </c:pt>
                <c:pt idx="13">
                  <c:v>0.08</c:v>
                </c:pt>
                <c:pt idx="14" formatCode="0.00%">
                  <c:v>8.5000000000000006E-2</c:v>
                </c:pt>
                <c:pt idx="15">
                  <c:v>0.09</c:v>
                </c:pt>
                <c:pt idx="16" formatCode="0.00%">
                  <c:v>9.5000000000000001E-2</c:v>
                </c:pt>
                <c:pt idx="17">
                  <c:v>0.1</c:v>
                </c:pt>
              </c:numCache>
            </c:numRef>
          </c:xVal>
          <c:yVal>
            <c:numRef>
              <c:f>Sheet1!$C$47:$C$64</c:f>
              <c:numCache>
                <c:formatCode>General</c:formatCode>
                <c:ptCount val="18"/>
                <c:pt idx="0">
                  <c:v>70932.5</c:v>
                </c:pt>
                <c:pt idx="1">
                  <c:v>70910</c:v>
                </c:pt>
                <c:pt idx="2">
                  <c:v>70887.5</c:v>
                </c:pt>
                <c:pt idx="3">
                  <c:v>70865</c:v>
                </c:pt>
                <c:pt idx="4">
                  <c:v>70842.5</c:v>
                </c:pt>
                <c:pt idx="5">
                  <c:v>70820</c:v>
                </c:pt>
                <c:pt idx="6">
                  <c:v>70797.5</c:v>
                </c:pt>
                <c:pt idx="7">
                  <c:v>70775</c:v>
                </c:pt>
                <c:pt idx="8">
                  <c:v>70752.5</c:v>
                </c:pt>
                <c:pt idx="9">
                  <c:v>70730</c:v>
                </c:pt>
                <c:pt idx="10">
                  <c:v>70707.5</c:v>
                </c:pt>
                <c:pt idx="11">
                  <c:v>70685</c:v>
                </c:pt>
                <c:pt idx="12">
                  <c:v>70662.5</c:v>
                </c:pt>
                <c:pt idx="13">
                  <c:v>70640</c:v>
                </c:pt>
                <c:pt idx="14">
                  <c:v>70617.5</c:v>
                </c:pt>
                <c:pt idx="15">
                  <c:v>70595</c:v>
                </c:pt>
                <c:pt idx="16">
                  <c:v>70572.5</c:v>
                </c:pt>
                <c:pt idx="17">
                  <c:v>70550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7B-4A89-AF04-F44F7D49E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564096"/>
        <c:axId val="639579488"/>
      </c:scatterChart>
      <c:valAx>
        <c:axId val="63956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79488"/>
        <c:crosses val="autoZero"/>
        <c:crossBetween val="midCat"/>
      </c:valAx>
      <c:valAx>
        <c:axId val="63957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56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</a:t>
            </a:r>
            <a:r>
              <a:rPr lang="en-US" baseline="0"/>
              <a:t> Vs.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Sheet2!$C$6</c:f>
              <c:strCache>
                <c:ptCount val="1"/>
                <c:pt idx="0">
                  <c:v>Total 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Sheet2!$B$7:$B$18</c:f>
              <c:numCache>
                <c:formatCode>General</c:formatCode>
                <c:ptCount val="12"/>
                <c:pt idx="0">
                  <c:v>600</c:v>
                </c:pt>
                <c:pt idx="1">
                  <c:v>604</c:v>
                </c:pt>
                <c:pt idx="2">
                  <c:v>613</c:v>
                </c:pt>
                <c:pt idx="3">
                  <c:v>627</c:v>
                </c:pt>
                <c:pt idx="4">
                  <c:v>646</c:v>
                </c:pt>
                <c:pt idx="5">
                  <c:v>670</c:v>
                </c:pt>
                <c:pt idx="6">
                  <c:v>699</c:v>
                </c:pt>
                <c:pt idx="7">
                  <c:v>733</c:v>
                </c:pt>
                <c:pt idx="8">
                  <c:v>772</c:v>
                </c:pt>
                <c:pt idx="9">
                  <c:v>816</c:v>
                </c:pt>
                <c:pt idx="10">
                  <c:v>865</c:v>
                </c:pt>
                <c:pt idx="11">
                  <c:v>920</c:v>
                </c:pt>
              </c:numCache>
            </c:numRef>
          </c:xVal>
          <c:yVal>
            <c:numRef>
              <c:f>Sheet2!$C$7:$C$18</c:f>
              <c:numCache>
                <c:formatCode>General</c:formatCode>
                <c:ptCount val="12"/>
                <c:pt idx="0">
                  <c:v>11100</c:v>
                </c:pt>
                <c:pt idx="1">
                  <c:v>14500</c:v>
                </c:pt>
                <c:pt idx="2">
                  <c:v>18100</c:v>
                </c:pt>
                <c:pt idx="3">
                  <c:v>21900</c:v>
                </c:pt>
                <c:pt idx="4">
                  <c:v>25900</c:v>
                </c:pt>
                <c:pt idx="5">
                  <c:v>30100</c:v>
                </c:pt>
                <c:pt idx="6">
                  <c:v>34500</c:v>
                </c:pt>
                <c:pt idx="7">
                  <c:v>39100</c:v>
                </c:pt>
                <c:pt idx="8">
                  <c:v>43900</c:v>
                </c:pt>
                <c:pt idx="9">
                  <c:v>48900</c:v>
                </c:pt>
                <c:pt idx="10">
                  <c:v>54100</c:v>
                </c:pt>
                <c:pt idx="11">
                  <c:v>59500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F6-4869-A2AD-68ADC6E33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756719"/>
        <c:axId val="1504757551"/>
      </c:scatterChart>
      <c:valAx>
        <c:axId val="150475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57551"/>
        <c:crosses val="autoZero"/>
        <c:crossBetween val="midCat"/>
      </c:valAx>
      <c:valAx>
        <c:axId val="150475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756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Profits</a:t>
            </a:r>
            <a:r>
              <a:rPr lang="en-US" baseline="0"/>
              <a:t> by Demands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Sheet2!$B$63:$B$177</c:f>
              <c:numCache>
                <c:formatCode>General</c:formatCode>
                <c:ptCount val="115"/>
                <c:pt idx="0">
                  <c:v>410</c:v>
                </c:pt>
                <c:pt idx="1">
                  <c:v>420</c:v>
                </c:pt>
                <c:pt idx="2">
                  <c:v>430</c:v>
                </c:pt>
                <c:pt idx="3">
                  <c:v>440</c:v>
                </c:pt>
                <c:pt idx="4">
                  <c:v>450</c:v>
                </c:pt>
                <c:pt idx="5">
                  <c:v>460</c:v>
                </c:pt>
                <c:pt idx="6">
                  <c:v>470</c:v>
                </c:pt>
                <c:pt idx="7">
                  <c:v>480</c:v>
                </c:pt>
                <c:pt idx="8">
                  <c:v>490</c:v>
                </c:pt>
                <c:pt idx="9">
                  <c:v>500</c:v>
                </c:pt>
                <c:pt idx="10">
                  <c:v>510</c:v>
                </c:pt>
                <c:pt idx="11">
                  <c:v>520</c:v>
                </c:pt>
                <c:pt idx="12">
                  <c:v>530</c:v>
                </c:pt>
                <c:pt idx="13">
                  <c:v>540</c:v>
                </c:pt>
                <c:pt idx="14">
                  <c:v>550</c:v>
                </c:pt>
                <c:pt idx="15">
                  <c:v>560</c:v>
                </c:pt>
                <c:pt idx="16">
                  <c:v>570</c:v>
                </c:pt>
                <c:pt idx="17">
                  <c:v>580</c:v>
                </c:pt>
                <c:pt idx="18">
                  <c:v>590</c:v>
                </c:pt>
                <c:pt idx="19">
                  <c:v>600</c:v>
                </c:pt>
                <c:pt idx="20">
                  <c:v>610</c:v>
                </c:pt>
                <c:pt idx="21">
                  <c:v>620</c:v>
                </c:pt>
                <c:pt idx="22">
                  <c:v>630</c:v>
                </c:pt>
                <c:pt idx="23">
                  <c:v>640</c:v>
                </c:pt>
                <c:pt idx="24">
                  <c:v>650</c:v>
                </c:pt>
                <c:pt idx="25">
                  <c:v>660</c:v>
                </c:pt>
                <c:pt idx="26">
                  <c:v>670</c:v>
                </c:pt>
                <c:pt idx="27">
                  <c:v>680</c:v>
                </c:pt>
                <c:pt idx="28">
                  <c:v>690</c:v>
                </c:pt>
                <c:pt idx="29">
                  <c:v>700</c:v>
                </c:pt>
                <c:pt idx="30">
                  <c:v>710</c:v>
                </c:pt>
                <c:pt idx="31">
                  <c:v>720</c:v>
                </c:pt>
                <c:pt idx="32">
                  <c:v>730</c:v>
                </c:pt>
                <c:pt idx="33">
                  <c:v>740</c:v>
                </c:pt>
                <c:pt idx="34">
                  <c:v>750</c:v>
                </c:pt>
                <c:pt idx="35">
                  <c:v>760</c:v>
                </c:pt>
                <c:pt idx="36">
                  <c:v>770</c:v>
                </c:pt>
                <c:pt idx="37">
                  <c:v>780</c:v>
                </c:pt>
                <c:pt idx="38">
                  <c:v>790</c:v>
                </c:pt>
                <c:pt idx="39">
                  <c:v>800</c:v>
                </c:pt>
                <c:pt idx="40">
                  <c:v>810</c:v>
                </c:pt>
                <c:pt idx="41">
                  <c:v>820</c:v>
                </c:pt>
                <c:pt idx="42">
                  <c:v>830</c:v>
                </c:pt>
                <c:pt idx="43">
                  <c:v>840</c:v>
                </c:pt>
                <c:pt idx="44">
                  <c:v>850</c:v>
                </c:pt>
                <c:pt idx="45">
                  <c:v>860</c:v>
                </c:pt>
                <c:pt idx="46">
                  <c:v>870</c:v>
                </c:pt>
                <c:pt idx="47">
                  <c:v>880</c:v>
                </c:pt>
                <c:pt idx="48">
                  <c:v>890</c:v>
                </c:pt>
                <c:pt idx="49">
                  <c:v>900</c:v>
                </c:pt>
                <c:pt idx="50">
                  <c:v>910</c:v>
                </c:pt>
                <c:pt idx="51">
                  <c:v>920</c:v>
                </c:pt>
                <c:pt idx="52">
                  <c:v>930</c:v>
                </c:pt>
                <c:pt idx="53">
                  <c:v>940</c:v>
                </c:pt>
                <c:pt idx="54">
                  <c:v>950</c:v>
                </c:pt>
                <c:pt idx="55">
                  <c:v>960</c:v>
                </c:pt>
                <c:pt idx="56">
                  <c:v>970</c:v>
                </c:pt>
                <c:pt idx="57">
                  <c:v>980</c:v>
                </c:pt>
                <c:pt idx="58">
                  <c:v>990</c:v>
                </c:pt>
                <c:pt idx="59">
                  <c:v>1000</c:v>
                </c:pt>
                <c:pt idx="60">
                  <c:v>1010</c:v>
                </c:pt>
                <c:pt idx="61">
                  <c:v>1020</c:v>
                </c:pt>
                <c:pt idx="62">
                  <c:v>1030</c:v>
                </c:pt>
                <c:pt idx="63">
                  <c:v>1040</c:v>
                </c:pt>
                <c:pt idx="64">
                  <c:v>1050</c:v>
                </c:pt>
                <c:pt idx="65">
                  <c:v>1060</c:v>
                </c:pt>
                <c:pt idx="66">
                  <c:v>1070</c:v>
                </c:pt>
                <c:pt idx="67">
                  <c:v>1080</c:v>
                </c:pt>
                <c:pt idx="68">
                  <c:v>1090</c:v>
                </c:pt>
                <c:pt idx="69">
                  <c:v>1100</c:v>
                </c:pt>
                <c:pt idx="70">
                  <c:v>1110</c:v>
                </c:pt>
                <c:pt idx="71">
                  <c:v>1120</c:v>
                </c:pt>
                <c:pt idx="72">
                  <c:v>1130</c:v>
                </c:pt>
                <c:pt idx="73">
                  <c:v>1140</c:v>
                </c:pt>
                <c:pt idx="74">
                  <c:v>1150</c:v>
                </c:pt>
                <c:pt idx="75">
                  <c:v>1160</c:v>
                </c:pt>
                <c:pt idx="76">
                  <c:v>1170</c:v>
                </c:pt>
                <c:pt idx="77">
                  <c:v>1180</c:v>
                </c:pt>
                <c:pt idx="78">
                  <c:v>1190</c:v>
                </c:pt>
                <c:pt idx="79">
                  <c:v>1200</c:v>
                </c:pt>
                <c:pt idx="80">
                  <c:v>1210</c:v>
                </c:pt>
                <c:pt idx="81">
                  <c:v>1220</c:v>
                </c:pt>
                <c:pt idx="82">
                  <c:v>1230</c:v>
                </c:pt>
                <c:pt idx="83">
                  <c:v>1240</c:v>
                </c:pt>
                <c:pt idx="84">
                  <c:v>1250</c:v>
                </c:pt>
                <c:pt idx="85">
                  <c:v>1260</c:v>
                </c:pt>
                <c:pt idx="86">
                  <c:v>1270</c:v>
                </c:pt>
                <c:pt idx="87">
                  <c:v>1280</c:v>
                </c:pt>
                <c:pt idx="88">
                  <c:v>1290</c:v>
                </c:pt>
                <c:pt idx="89">
                  <c:v>1300</c:v>
                </c:pt>
                <c:pt idx="90">
                  <c:v>1310</c:v>
                </c:pt>
                <c:pt idx="91">
                  <c:v>1320</c:v>
                </c:pt>
                <c:pt idx="92">
                  <c:v>1330</c:v>
                </c:pt>
                <c:pt idx="93">
                  <c:v>1340</c:v>
                </c:pt>
                <c:pt idx="94">
                  <c:v>1350</c:v>
                </c:pt>
                <c:pt idx="95">
                  <c:v>1360</c:v>
                </c:pt>
                <c:pt idx="96">
                  <c:v>1370</c:v>
                </c:pt>
                <c:pt idx="97">
                  <c:v>1380</c:v>
                </c:pt>
                <c:pt idx="98">
                  <c:v>1390</c:v>
                </c:pt>
                <c:pt idx="99">
                  <c:v>1400</c:v>
                </c:pt>
                <c:pt idx="100">
                  <c:v>1410</c:v>
                </c:pt>
                <c:pt idx="101">
                  <c:v>1420</c:v>
                </c:pt>
                <c:pt idx="102">
                  <c:v>1430</c:v>
                </c:pt>
                <c:pt idx="103">
                  <c:v>1440</c:v>
                </c:pt>
                <c:pt idx="104">
                  <c:v>1450</c:v>
                </c:pt>
                <c:pt idx="105">
                  <c:v>1460</c:v>
                </c:pt>
                <c:pt idx="106">
                  <c:v>1470</c:v>
                </c:pt>
                <c:pt idx="107">
                  <c:v>1480</c:v>
                </c:pt>
                <c:pt idx="108">
                  <c:v>1490</c:v>
                </c:pt>
                <c:pt idx="109">
                  <c:v>1500</c:v>
                </c:pt>
                <c:pt idx="110">
                  <c:v>1510</c:v>
                </c:pt>
                <c:pt idx="111">
                  <c:v>1520</c:v>
                </c:pt>
                <c:pt idx="112">
                  <c:v>1530</c:v>
                </c:pt>
                <c:pt idx="113">
                  <c:v>1540</c:v>
                </c:pt>
                <c:pt idx="114">
                  <c:v>1550</c:v>
                </c:pt>
              </c:numCache>
            </c:numRef>
          </c:xVal>
          <c:yVal>
            <c:numRef>
              <c:f>Sheet2!$C$63:$C$177</c:f>
              <c:numCache>
                <c:formatCode>0.00</c:formatCode>
                <c:ptCount val="115"/>
                <c:pt idx="0">
                  <c:v>-7643.2139999999999</c:v>
                </c:pt>
                <c:pt idx="1">
                  <c:v>-6990.9759999999987</c:v>
                </c:pt>
                <c:pt idx="2">
                  <c:v>-6349.6860000000015</c:v>
                </c:pt>
                <c:pt idx="3">
                  <c:v>-5719.3440000000046</c:v>
                </c:pt>
                <c:pt idx="4">
                  <c:v>-5099.9500000000044</c:v>
                </c:pt>
                <c:pt idx="5">
                  <c:v>-4491.5040000000045</c:v>
                </c:pt>
                <c:pt idx="6">
                  <c:v>-3894.0060000000049</c:v>
                </c:pt>
                <c:pt idx="7">
                  <c:v>-3307.456000000011</c:v>
                </c:pt>
                <c:pt idx="8">
                  <c:v>-2731.854000000003</c:v>
                </c:pt>
                <c:pt idx="9">
                  <c:v>-2167.1999999999989</c:v>
                </c:pt>
                <c:pt idx="10">
                  <c:v>-1613.4940000000061</c:v>
                </c:pt>
                <c:pt idx="11">
                  <c:v>-1070.7359999999981</c:v>
                </c:pt>
                <c:pt idx="12">
                  <c:v>-538.92600000001266</c:v>
                </c:pt>
                <c:pt idx="13">
                  <c:v>-18.0640000000014</c:v>
                </c:pt>
                <c:pt idx="14">
                  <c:v>491.84999999999991</c:v>
                </c:pt>
                <c:pt idx="15">
                  <c:v>990.81599999999162</c:v>
                </c:pt>
                <c:pt idx="16">
                  <c:v>1478.8339999999962</c:v>
                </c:pt>
                <c:pt idx="17">
                  <c:v>1955.9039999999914</c:v>
                </c:pt>
                <c:pt idx="18">
                  <c:v>2422.0259999999944</c:v>
                </c:pt>
                <c:pt idx="19">
                  <c:v>2877.1999999999989</c:v>
                </c:pt>
                <c:pt idx="20">
                  <c:v>3321.4259999999886</c:v>
                </c:pt>
                <c:pt idx="21">
                  <c:v>3754.7039999999979</c:v>
                </c:pt>
                <c:pt idx="22">
                  <c:v>4177.0339999999887</c:v>
                </c:pt>
                <c:pt idx="23">
                  <c:v>4588.4159999999902</c:v>
                </c:pt>
                <c:pt idx="24">
                  <c:v>4988.8499999999985</c:v>
                </c:pt>
                <c:pt idx="25">
                  <c:v>5378.3359999999921</c:v>
                </c:pt>
                <c:pt idx="26">
                  <c:v>5756.8739999999962</c:v>
                </c:pt>
                <c:pt idx="27">
                  <c:v>6124.463999999989</c:v>
                </c:pt>
                <c:pt idx="28">
                  <c:v>6481.1059999999925</c:v>
                </c:pt>
                <c:pt idx="29">
                  <c:v>6826.7999999999993</c:v>
                </c:pt>
                <c:pt idx="30">
                  <c:v>7161.5459999999875</c:v>
                </c:pt>
                <c:pt idx="31">
                  <c:v>7485.3439999999973</c:v>
                </c:pt>
                <c:pt idx="32">
                  <c:v>7798.1939999999886</c:v>
                </c:pt>
                <c:pt idx="33">
                  <c:v>8100.0959999999941</c:v>
                </c:pt>
                <c:pt idx="34">
                  <c:v>8391.0499999999956</c:v>
                </c:pt>
                <c:pt idx="35">
                  <c:v>8671.0559999999896</c:v>
                </c:pt>
                <c:pt idx="36">
                  <c:v>8940.1139999999868</c:v>
                </c:pt>
                <c:pt idx="37">
                  <c:v>9198.2239999999947</c:v>
                </c:pt>
                <c:pt idx="38">
                  <c:v>9445.3859999999841</c:v>
                </c:pt>
                <c:pt idx="39">
                  <c:v>9681.5999999999985</c:v>
                </c:pt>
                <c:pt idx="40">
                  <c:v>9906.8659999999873</c:v>
                </c:pt>
                <c:pt idx="41">
                  <c:v>10121.183999999994</c:v>
                </c:pt>
                <c:pt idx="42">
                  <c:v>10324.553999999989</c:v>
                </c:pt>
                <c:pt idx="43">
                  <c:v>10516.975999999995</c:v>
                </c:pt>
                <c:pt idx="44">
                  <c:v>10698.449999999983</c:v>
                </c:pt>
                <c:pt idx="45">
                  <c:v>10868.975999999995</c:v>
                </c:pt>
                <c:pt idx="46">
                  <c:v>11028.554000000004</c:v>
                </c:pt>
                <c:pt idx="47">
                  <c:v>11177.183999999979</c:v>
                </c:pt>
                <c:pt idx="48">
                  <c:v>11314.865999999987</c:v>
                </c:pt>
                <c:pt idx="49">
                  <c:v>11441.599999999984</c:v>
                </c:pt>
                <c:pt idx="50">
                  <c:v>11557.385999999984</c:v>
                </c:pt>
                <c:pt idx="51">
                  <c:v>11662.223999999995</c:v>
                </c:pt>
                <c:pt idx="52">
                  <c:v>11756.113999999987</c:v>
                </c:pt>
                <c:pt idx="53">
                  <c:v>11839.05599999999</c:v>
                </c:pt>
                <c:pt idx="54">
                  <c:v>11911.049999999996</c:v>
                </c:pt>
                <c:pt idx="55">
                  <c:v>11972.095999999969</c:v>
                </c:pt>
                <c:pt idx="56">
                  <c:v>12022.193999999989</c:v>
                </c:pt>
                <c:pt idx="57">
                  <c:v>12061.34399999999</c:v>
                </c:pt>
                <c:pt idx="58">
                  <c:v>12089.545999999995</c:v>
                </c:pt>
                <c:pt idx="59">
                  <c:v>12106.799999999996</c:v>
                </c:pt>
                <c:pt idx="60">
                  <c:v>12113.105999999978</c:v>
                </c:pt>
                <c:pt idx="61">
                  <c:v>12108.463999999985</c:v>
                </c:pt>
                <c:pt idx="62">
                  <c:v>12092.873999999982</c:v>
                </c:pt>
                <c:pt idx="63">
                  <c:v>12066.335999999996</c:v>
                </c:pt>
                <c:pt idx="64">
                  <c:v>12028.849999999999</c:v>
                </c:pt>
                <c:pt idx="65">
                  <c:v>11980.415999999976</c:v>
                </c:pt>
                <c:pt idx="66">
                  <c:v>11921.033999999985</c:v>
                </c:pt>
                <c:pt idx="67">
                  <c:v>11850.703999999991</c:v>
                </c:pt>
                <c:pt idx="68">
                  <c:v>11769.425999999999</c:v>
                </c:pt>
                <c:pt idx="69">
                  <c:v>11677.199999999997</c:v>
                </c:pt>
                <c:pt idx="70">
                  <c:v>11574.025999999976</c:v>
                </c:pt>
                <c:pt idx="71">
                  <c:v>11459.903999999988</c:v>
                </c:pt>
                <c:pt idx="72">
                  <c:v>11334.833999999995</c:v>
                </c:pt>
                <c:pt idx="73">
                  <c:v>11198.815999999992</c:v>
                </c:pt>
                <c:pt idx="74">
                  <c:v>11051.849999999999</c:v>
                </c:pt>
                <c:pt idx="75">
                  <c:v>10893.935999999987</c:v>
                </c:pt>
                <c:pt idx="76">
                  <c:v>10725.073999999986</c:v>
                </c:pt>
                <c:pt idx="77">
                  <c:v>10545.263999999988</c:v>
                </c:pt>
                <c:pt idx="78">
                  <c:v>10354.505999999994</c:v>
                </c:pt>
                <c:pt idx="79">
                  <c:v>10152.799999999996</c:v>
                </c:pt>
                <c:pt idx="80">
                  <c:v>9940.1459999999788</c:v>
                </c:pt>
                <c:pt idx="81">
                  <c:v>9716.5439999999799</c:v>
                </c:pt>
                <c:pt idx="82">
                  <c:v>9481.9939999999915</c:v>
                </c:pt>
                <c:pt idx="83">
                  <c:v>9236.4959999999919</c:v>
                </c:pt>
                <c:pt idx="84">
                  <c:v>8980.0499999999956</c:v>
                </c:pt>
                <c:pt idx="85">
                  <c:v>8712.6559999999808</c:v>
                </c:pt>
                <c:pt idx="86">
                  <c:v>8434.3139999999912</c:v>
                </c:pt>
                <c:pt idx="87">
                  <c:v>8145.0239999999867</c:v>
                </c:pt>
                <c:pt idx="88">
                  <c:v>7844.7859999999964</c:v>
                </c:pt>
                <c:pt idx="89">
                  <c:v>7533.5999999999985</c:v>
                </c:pt>
                <c:pt idx="90">
                  <c:v>7211.4659999999785</c:v>
                </c:pt>
                <c:pt idx="91">
                  <c:v>6878.3839999999836</c:v>
                </c:pt>
                <c:pt idx="92">
                  <c:v>6534.3539999999921</c:v>
                </c:pt>
                <c:pt idx="93">
                  <c:v>6179.3760000000002</c:v>
                </c:pt>
                <c:pt idx="94">
                  <c:v>5813.4499999999971</c:v>
                </c:pt>
                <c:pt idx="95">
                  <c:v>5436.5759999999755</c:v>
                </c:pt>
                <c:pt idx="96">
                  <c:v>5048.7539999999899</c:v>
                </c:pt>
                <c:pt idx="97">
                  <c:v>4649.9839999999967</c:v>
                </c:pt>
                <c:pt idx="98">
                  <c:v>4240.2659999999923</c:v>
                </c:pt>
                <c:pt idx="99">
                  <c:v>3819.5999999999985</c:v>
                </c:pt>
                <c:pt idx="100">
                  <c:v>3387.9859999999862</c:v>
                </c:pt>
                <c:pt idx="101">
                  <c:v>2945.4239999999754</c:v>
                </c:pt>
                <c:pt idx="102">
                  <c:v>2491.9139999999898</c:v>
                </c:pt>
                <c:pt idx="103">
                  <c:v>2027.4560000000056</c:v>
                </c:pt>
                <c:pt idx="104">
                  <c:v>1552.0499999999993</c:v>
                </c:pt>
                <c:pt idx="105">
                  <c:v>1065.6959999999726</c:v>
                </c:pt>
                <c:pt idx="106">
                  <c:v>568.39399999999432</c:v>
                </c:pt>
                <c:pt idx="107">
                  <c:v>60.143999999994406</c:v>
                </c:pt>
                <c:pt idx="108">
                  <c:v>-459.05400000000373</c:v>
                </c:pt>
                <c:pt idx="109">
                  <c:v>-989.19999999999982</c:v>
                </c:pt>
                <c:pt idx="110">
                  <c:v>-1530.2940000000171</c:v>
                </c:pt>
                <c:pt idx="111">
                  <c:v>-2082.3360000000102</c:v>
                </c:pt>
                <c:pt idx="112">
                  <c:v>-2645.3260000000009</c:v>
                </c:pt>
                <c:pt idx="113">
                  <c:v>-3219.2640000000119</c:v>
                </c:pt>
                <c:pt idx="114">
                  <c:v>-3804.1499999999996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D-4B6E-AC19-D6AA1028A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362735"/>
        <c:axId val="854378543"/>
      </c:scatterChart>
      <c:valAx>
        <c:axId val="85436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78543"/>
        <c:crosses val="autoZero"/>
        <c:crossBetween val="midCat"/>
      </c:valAx>
      <c:valAx>
        <c:axId val="85437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6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711476</xdr:colOff>
      <xdr:row>21</xdr:row>
      <xdr:rowOff>126779</xdr:rowOff>
    </xdr:from>
    <xdr:to>
      <xdr:col>9</xdr:col>
      <xdr:colOff>76200</xdr:colOff>
      <xdr:row>39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577849</xdr:colOff>
      <xdr:row>43</xdr:row>
      <xdr:rowOff>157614</xdr:rowOff>
    </xdr:from>
    <xdr:to>
      <xdr:col>9</xdr:col>
      <xdr:colOff>584200</xdr:colOff>
      <xdr:row>63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4</xdr:row>
      <xdr:rowOff>163830</xdr:rowOff>
    </xdr:from>
    <xdr:to>
      <xdr:col>12</xdr:col>
      <xdr:colOff>0</xdr:colOff>
      <xdr:row>18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61</xdr:row>
      <xdr:rowOff>107950</xdr:rowOff>
    </xdr:from>
    <xdr:to>
      <xdr:col>11</xdr:col>
      <xdr:colOff>38100</xdr:colOff>
      <xdr:row>79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A43" zoomScale="73" zoomScaleNormal="73" workbookViewId="0">
      <selection activeCell="C43" sqref="C43"/>
    </sheetView>
  </sheetViews>
  <sheetFormatPr defaultRowHeight="14.4" x14ac:dyDescent="0.3"/>
  <cols>
    <col min="1" max="1" width="12.77734375" customWidth="1"/>
    <col min="2" max="2" width="15.44140625" customWidth="1"/>
    <col min="3" max="3" width="16.44140625" customWidth="1"/>
    <col min="4" max="4" width="16.5546875" customWidth="1"/>
    <col min="5" max="5" width="18.21875" bestFit="1" customWidth="1"/>
    <col min="6" max="6" width="17.6640625" bestFit="1" customWidth="1"/>
    <col min="7" max="7" width="14.77734375" bestFit="1" customWidth="1"/>
    <col min="8" max="8" width="14.6640625" bestFit="1" customWidth="1"/>
    <col min="9" max="9" width="12.77734375" bestFit="1" customWidth="1"/>
  </cols>
  <sheetData>
    <row r="1" spans="2:13" ht="14.4" customHeight="1" x14ac:dyDescent="0.3">
      <c r="C1" s="10" t="s">
        <v>0</v>
      </c>
      <c r="E1" s="10"/>
      <c r="F1" s="10"/>
      <c r="G1" s="10"/>
      <c r="H1" s="10"/>
    </row>
    <row r="2" spans="2:13" ht="14.4" customHeight="1" x14ac:dyDescent="0.3">
      <c r="D2" s="10"/>
      <c r="E2" s="10"/>
      <c r="F2" s="10"/>
      <c r="G2" s="10"/>
      <c r="H2" s="10"/>
    </row>
    <row r="5" spans="2:13" ht="18" thickBot="1" x14ac:dyDescent="0.4">
      <c r="C5" s="3" t="s">
        <v>1</v>
      </c>
      <c r="M5" s="2"/>
    </row>
    <row r="6" spans="2:13" ht="15" thickTop="1" x14ac:dyDescent="0.3"/>
    <row r="7" spans="2:13" ht="29.4" thickBot="1" x14ac:dyDescent="0.35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</row>
    <row r="8" spans="2:13" ht="15" thickBot="1" x14ac:dyDescent="0.35">
      <c r="B8" s="5" t="s">
        <v>8</v>
      </c>
      <c r="C8" s="5">
        <v>500</v>
      </c>
      <c r="D8" s="5">
        <v>450</v>
      </c>
      <c r="E8" s="8">
        <v>3</v>
      </c>
      <c r="F8" s="8">
        <v>10</v>
      </c>
      <c r="G8" s="5">
        <v>470</v>
      </c>
    </row>
    <row r="9" spans="2:13" ht="29.4" thickBot="1" x14ac:dyDescent="0.35">
      <c r="B9" s="5" t="s">
        <v>9</v>
      </c>
      <c r="C9" s="5">
        <v>20</v>
      </c>
      <c r="D9" s="5">
        <v>30</v>
      </c>
      <c r="E9" s="8">
        <v>500</v>
      </c>
      <c r="F9" s="8">
        <v>1200</v>
      </c>
      <c r="G9" s="5">
        <v>40</v>
      </c>
    </row>
    <row r="10" spans="2:13" ht="15" thickBot="1" x14ac:dyDescent="0.35">
      <c r="B10" s="5" t="s">
        <v>10</v>
      </c>
      <c r="C10" s="5">
        <v>60</v>
      </c>
      <c r="D10" s="5">
        <v>90</v>
      </c>
      <c r="E10" s="8">
        <v>800</v>
      </c>
      <c r="F10" s="8">
        <v>1700</v>
      </c>
      <c r="G10" s="5">
        <v>95</v>
      </c>
    </row>
    <row r="13" spans="2:13" ht="18" thickBot="1" x14ac:dyDescent="0.4">
      <c r="C13" s="3" t="s">
        <v>16</v>
      </c>
    </row>
    <row r="14" spans="2:13" ht="15" thickTop="1" x14ac:dyDescent="0.3"/>
    <row r="15" spans="2:13" ht="15" thickBot="1" x14ac:dyDescent="0.35">
      <c r="B15" s="4" t="s">
        <v>2</v>
      </c>
      <c r="C15" s="4" t="s">
        <v>13</v>
      </c>
      <c r="D15" s="4" t="s">
        <v>12</v>
      </c>
      <c r="E15" s="4" t="s">
        <v>11</v>
      </c>
      <c r="F15" s="4" t="s">
        <v>15</v>
      </c>
      <c r="G15" s="4" t="s">
        <v>17</v>
      </c>
    </row>
    <row r="16" spans="2:13" ht="15" thickBot="1" x14ac:dyDescent="0.35">
      <c r="B16" s="5" t="s">
        <v>8</v>
      </c>
      <c r="C16" s="9">
        <f>C8 *E8</f>
        <v>1500</v>
      </c>
      <c r="D16" s="9">
        <f>MIN(C8:D8) *F8 *(1 - G19)</f>
        <v>4275</v>
      </c>
      <c r="E16" s="9">
        <f>D16-C16</f>
        <v>2775</v>
      </c>
      <c r="F16" s="5">
        <f>C8-D8</f>
        <v>50</v>
      </c>
      <c r="G16" s="5"/>
    </row>
    <row r="17" spans="2:7" ht="29.4" thickBot="1" x14ac:dyDescent="0.35">
      <c r="B17" s="5" t="s">
        <v>9</v>
      </c>
      <c r="C17" s="9">
        <f>C9 *E9</f>
        <v>10000</v>
      </c>
      <c r="D17" s="9">
        <f>MIN(C9:D9) *F9 *(1 - F20)</f>
        <v>24000</v>
      </c>
      <c r="E17" s="9">
        <f>D17-C17</f>
        <v>14000</v>
      </c>
      <c r="F17" s="5">
        <f>C9-D9</f>
        <v>-10</v>
      </c>
      <c r="G17" s="5"/>
    </row>
    <row r="18" spans="2:7" ht="15" thickBot="1" x14ac:dyDescent="0.35">
      <c r="B18" s="5" t="s">
        <v>10</v>
      </c>
      <c r="C18" s="9">
        <f>C10 *E10</f>
        <v>48000</v>
      </c>
      <c r="D18" s="9">
        <f>MIN(C10:D10) *F10 *(1 - F21)</f>
        <v>102000</v>
      </c>
      <c r="E18" s="9">
        <f>D18-C18</f>
        <v>54000</v>
      </c>
      <c r="F18" s="5">
        <f>C10-D10</f>
        <v>-30</v>
      </c>
      <c r="G18" s="5"/>
    </row>
    <row r="19" spans="2:7" ht="15" thickBot="1" x14ac:dyDescent="0.35">
      <c r="B19" s="6" t="s">
        <v>14</v>
      </c>
      <c r="C19" s="11">
        <f>SUM(C16:C18)</f>
        <v>59500</v>
      </c>
      <c r="D19" s="11">
        <f>SUM(D16:D18)</f>
        <v>130275</v>
      </c>
      <c r="E19" s="11">
        <f>SUM(E16:E18)</f>
        <v>70775</v>
      </c>
      <c r="F19" s="5"/>
      <c r="G19" s="7">
        <v>0.05</v>
      </c>
    </row>
    <row r="43" spans="2:3" ht="18" thickBot="1" x14ac:dyDescent="0.4">
      <c r="C43" s="3" t="s">
        <v>18</v>
      </c>
    </row>
    <row r="44" spans="2:3" ht="15" thickTop="1" x14ac:dyDescent="0.3"/>
    <row r="45" spans="2:3" ht="15" thickBot="1" x14ac:dyDescent="0.35">
      <c r="B45" s="17" t="s">
        <v>19</v>
      </c>
      <c r="C45" s="17" t="s">
        <v>20</v>
      </c>
    </row>
    <row r="46" spans="2:3" ht="15" thickBot="1" x14ac:dyDescent="0.35">
      <c r="B46" s="12"/>
      <c r="C46" s="13">
        <f>E19</f>
        <v>70775</v>
      </c>
    </row>
    <row r="47" spans="2:3" ht="15" thickBot="1" x14ac:dyDescent="0.35">
      <c r="B47" s="14">
        <v>1.4999999999999999E-2</v>
      </c>
      <c r="C47" s="12">
        <f t="dataTable" ref="C47:C64" dt2D="0" dtr="0" r1="G19"/>
        <v>70932.5</v>
      </c>
    </row>
    <row r="48" spans="2:3" ht="15" thickBot="1" x14ac:dyDescent="0.35">
      <c r="B48" s="15">
        <v>0.02</v>
      </c>
      <c r="C48" s="12">
        <v>70910</v>
      </c>
    </row>
    <row r="49" spans="2:3" ht="15" thickBot="1" x14ac:dyDescent="0.35">
      <c r="B49" s="14">
        <v>2.5000000000000001E-2</v>
      </c>
      <c r="C49" s="12">
        <v>70887.5</v>
      </c>
    </row>
    <row r="50" spans="2:3" ht="15" thickBot="1" x14ac:dyDescent="0.35">
      <c r="B50" s="15">
        <v>0.03</v>
      </c>
      <c r="C50" s="12">
        <v>70865</v>
      </c>
    </row>
    <row r="51" spans="2:3" ht="15" thickBot="1" x14ac:dyDescent="0.35">
      <c r="B51" s="14">
        <v>3.5000000000000003E-2</v>
      </c>
      <c r="C51" s="12">
        <v>70842.5</v>
      </c>
    </row>
    <row r="52" spans="2:3" ht="15" thickBot="1" x14ac:dyDescent="0.35">
      <c r="B52" s="15">
        <v>0.04</v>
      </c>
      <c r="C52" s="12">
        <v>70820</v>
      </c>
    </row>
    <row r="53" spans="2:3" ht="15" thickBot="1" x14ac:dyDescent="0.35">
      <c r="B53" s="14">
        <v>4.4999999999999998E-2</v>
      </c>
      <c r="C53" s="12">
        <v>70797.5</v>
      </c>
    </row>
    <row r="54" spans="2:3" ht="15" thickBot="1" x14ac:dyDescent="0.35">
      <c r="B54" s="15">
        <v>0.05</v>
      </c>
      <c r="C54" s="12">
        <v>70775</v>
      </c>
    </row>
    <row r="55" spans="2:3" ht="15" thickBot="1" x14ac:dyDescent="0.35">
      <c r="B55" s="14">
        <v>5.5E-2</v>
      </c>
      <c r="C55" s="12">
        <v>70752.5</v>
      </c>
    </row>
    <row r="56" spans="2:3" ht="15" thickBot="1" x14ac:dyDescent="0.35">
      <c r="B56" s="15">
        <v>0.06</v>
      </c>
      <c r="C56" s="12">
        <v>70730</v>
      </c>
    </row>
    <row r="57" spans="2:3" ht="15" thickBot="1" x14ac:dyDescent="0.35">
      <c r="B57" s="14">
        <v>6.5000000000000002E-2</v>
      </c>
      <c r="C57" s="12">
        <v>70707.5</v>
      </c>
    </row>
    <row r="58" spans="2:3" ht="15" thickBot="1" x14ac:dyDescent="0.35">
      <c r="B58" s="15">
        <v>7.0000000000000007E-2</v>
      </c>
      <c r="C58" s="12">
        <v>70685</v>
      </c>
    </row>
    <row r="59" spans="2:3" ht="15" thickBot="1" x14ac:dyDescent="0.35">
      <c r="B59" s="14">
        <v>7.4999999999999997E-2</v>
      </c>
      <c r="C59" s="12">
        <v>70662.5</v>
      </c>
    </row>
    <row r="60" spans="2:3" ht="15" thickBot="1" x14ac:dyDescent="0.35">
      <c r="B60" s="15">
        <v>0.08</v>
      </c>
      <c r="C60" s="12">
        <v>70640</v>
      </c>
    </row>
    <row r="61" spans="2:3" ht="15" thickBot="1" x14ac:dyDescent="0.35">
      <c r="B61" s="14">
        <v>8.5000000000000006E-2</v>
      </c>
      <c r="C61" s="12">
        <v>70617.5</v>
      </c>
    </row>
    <row r="62" spans="2:3" ht="15" thickBot="1" x14ac:dyDescent="0.35">
      <c r="B62" s="15">
        <v>0.09</v>
      </c>
      <c r="C62" s="12">
        <v>70595</v>
      </c>
    </row>
    <row r="63" spans="2:3" ht="15" thickBot="1" x14ac:dyDescent="0.35">
      <c r="B63" s="14">
        <v>9.5000000000000001E-2</v>
      </c>
      <c r="C63" s="12">
        <v>70572.5</v>
      </c>
    </row>
    <row r="64" spans="2:3" ht="15" thickBot="1" x14ac:dyDescent="0.35">
      <c r="B64" s="15">
        <v>0.1</v>
      </c>
      <c r="C64" s="12">
        <v>70550</v>
      </c>
    </row>
    <row r="79" spans="4:4" ht="20.399999999999999" thickBot="1" x14ac:dyDescent="0.45">
      <c r="D79" s="1" t="s">
        <v>24</v>
      </c>
    </row>
    <row r="80" spans="4:4" ht="15" thickTop="1" x14ac:dyDescent="0.3"/>
    <row r="82" spans="1:10" ht="18" thickBot="1" x14ac:dyDescent="0.4">
      <c r="B82" s="3" t="s">
        <v>26</v>
      </c>
    </row>
    <row r="83" spans="1:10" ht="15" thickTop="1" x14ac:dyDescent="0.3"/>
    <row r="85" spans="1:10" ht="23.4" x14ac:dyDescent="0.45">
      <c r="F85" s="20" t="s">
        <v>21</v>
      </c>
    </row>
    <row r="87" spans="1:10" x14ac:dyDescent="0.3">
      <c r="B87" s="19">
        <f>E16</f>
        <v>2775</v>
      </c>
      <c r="C87" s="16">
        <v>200</v>
      </c>
      <c r="D87" s="16">
        <v>300</v>
      </c>
      <c r="E87" s="16">
        <v>400</v>
      </c>
      <c r="F87" s="16">
        <v>500</v>
      </c>
      <c r="G87" s="16">
        <v>600</v>
      </c>
      <c r="H87" s="16">
        <v>700</v>
      </c>
      <c r="I87" s="16">
        <v>800</v>
      </c>
      <c r="J87" s="16">
        <v>900</v>
      </c>
    </row>
    <row r="88" spans="1:10" x14ac:dyDescent="0.3">
      <c r="B88" s="16">
        <v>200</v>
      </c>
      <c r="C88">
        <f t="dataTable" ref="C88:J95" dt2D="1" dtr="1" r1="D8" r2="C8" ca="1"/>
        <v>1300</v>
      </c>
      <c r="D88">
        <v>1300</v>
      </c>
      <c r="E88">
        <v>1300</v>
      </c>
      <c r="F88">
        <v>1300</v>
      </c>
      <c r="G88">
        <v>1300</v>
      </c>
      <c r="H88">
        <v>1300</v>
      </c>
      <c r="I88">
        <v>1300</v>
      </c>
      <c r="J88">
        <v>1300</v>
      </c>
    </row>
    <row r="89" spans="1:10" x14ac:dyDescent="0.3">
      <c r="B89" s="16">
        <v>300</v>
      </c>
      <c r="C89">
        <v>1000</v>
      </c>
      <c r="D89">
        <v>1950</v>
      </c>
      <c r="E89">
        <v>1950</v>
      </c>
      <c r="F89">
        <v>1950</v>
      </c>
      <c r="G89">
        <v>1950</v>
      </c>
      <c r="H89">
        <v>1950</v>
      </c>
      <c r="I89">
        <v>1950</v>
      </c>
      <c r="J89">
        <v>1950</v>
      </c>
    </row>
    <row r="90" spans="1:10" x14ac:dyDescent="0.3">
      <c r="B90" s="16">
        <v>400</v>
      </c>
      <c r="C90">
        <v>700</v>
      </c>
      <c r="D90">
        <v>1650</v>
      </c>
      <c r="E90">
        <v>2600</v>
      </c>
      <c r="F90">
        <v>2600</v>
      </c>
      <c r="G90">
        <v>2600</v>
      </c>
      <c r="H90">
        <v>2600</v>
      </c>
      <c r="I90">
        <v>2600</v>
      </c>
      <c r="J90">
        <v>2600</v>
      </c>
    </row>
    <row r="91" spans="1:10" ht="23.4" x14ac:dyDescent="0.3">
      <c r="A91" s="32" t="s">
        <v>25</v>
      </c>
      <c r="B91" s="16">
        <v>500</v>
      </c>
      <c r="C91">
        <v>400</v>
      </c>
      <c r="D91">
        <v>1350</v>
      </c>
      <c r="E91">
        <v>2300</v>
      </c>
      <c r="F91">
        <v>3250</v>
      </c>
      <c r="G91">
        <v>3250</v>
      </c>
      <c r="H91">
        <v>3250</v>
      </c>
      <c r="I91">
        <v>3250</v>
      </c>
      <c r="J91">
        <v>3250</v>
      </c>
    </row>
    <row r="92" spans="1:10" ht="23.4" x14ac:dyDescent="0.3">
      <c r="A92" s="32"/>
      <c r="B92" s="16">
        <v>600</v>
      </c>
      <c r="C92">
        <v>100</v>
      </c>
      <c r="D92">
        <v>1050</v>
      </c>
      <c r="E92">
        <v>2000</v>
      </c>
      <c r="F92">
        <v>2950</v>
      </c>
      <c r="G92">
        <v>3900</v>
      </c>
      <c r="H92">
        <v>3900</v>
      </c>
      <c r="I92">
        <v>3900</v>
      </c>
      <c r="J92">
        <v>3900</v>
      </c>
    </row>
    <row r="93" spans="1:10" x14ac:dyDescent="0.3">
      <c r="B93" s="16">
        <v>700</v>
      </c>
      <c r="C93">
        <v>-200</v>
      </c>
      <c r="D93">
        <v>750</v>
      </c>
      <c r="E93">
        <v>1700</v>
      </c>
      <c r="F93">
        <v>2650</v>
      </c>
      <c r="G93">
        <v>3600</v>
      </c>
      <c r="H93">
        <v>4550</v>
      </c>
      <c r="I93">
        <v>4550</v>
      </c>
      <c r="J93">
        <v>4550</v>
      </c>
    </row>
    <row r="94" spans="1:10" x14ac:dyDescent="0.3">
      <c r="B94" s="16">
        <v>800</v>
      </c>
      <c r="C94">
        <v>-500</v>
      </c>
      <c r="D94">
        <v>450</v>
      </c>
      <c r="E94">
        <v>1400</v>
      </c>
      <c r="F94">
        <v>2350</v>
      </c>
      <c r="G94">
        <v>3300</v>
      </c>
      <c r="H94">
        <v>4250</v>
      </c>
      <c r="I94">
        <v>5200</v>
      </c>
      <c r="J94">
        <v>5200</v>
      </c>
    </row>
    <row r="95" spans="1:10" x14ac:dyDescent="0.3">
      <c r="B95" s="16">
        <v>900</v>
      </c>
      <c r="C95">
        <v>-800</v>
      </c>
      <c r="D95">
        <v>150</v>
      </c>
      <c r="E95">
        <v>1100</v>
      </c>
      <c r="F95">
        <v>2050</v>
      </c>
      <c r="G95">
        <v>3000</v>
      </c>
      <c r="H95">
        <v>3950</v>
      </c>
      <c r="I95">
        <v>4900</v>
      </c>
      <c r="J95">
        <v>5850</v>
      </c>
    </row>
    <row r="96" spans="1:10" x14ac:dyDescent="0.3">
      <c r="B96" s="18"/>
    </row>
    <row r="100" spans="1:10" ht="14.4" customHeight="1" thickBot="1" x14ac:dyDescent="0.4">
      <c r="B100" s="3" t="s">
        <v>22</v>
      </c>
    </row>
    <row r="101" spans="1:10" ht="14.4" customHeight="1" thickTop="1" x14ac:dyDescent="0.3"/>
    <row r="102" spans="1:10" ht="14.4" customHeight="1" x14ac:dyDescent="0.3"/>
    <row r="103" spans="1:10" ht="23.4" x14ac:dyDescent="0.45">
      <c r="F103" s="20" t="s">
        <v>21</v>
      </c>
    </row>
    <row r="105" spans="1:10" ht="16.2" customHeight="1" x14ac:dyDescent="0.3">
      <c r="B105" s="19">
        <f>E17</f>
        <v>14000</v>
      </c>
      <c r="C105" s="16">
        <v>15</v>
      </c>
      <c r="D105" s="16">
        <v>20</v>
      </c>
      <c r="E105" s="16">
        <v>25</v>
      </c>
      <c r="F105" s="16">
        <v>30</v>
      </c>
      <c r="G105" s="16">
        <v>35</v>
      </c>
      <c r="H105" s="16">
        <v>40</v>
      </c>
      <c r="I105" s="16">
        <v>45</v>
      </c>
      <c r="J105" s="16">
        <v>50</v>
      </c>
    </row>
    <row r="106" spans="1:10" x14ac:dyDescent="0.3">
      <c r="B106" s="16">
        <v>15</v>
      </c>
      <c r="C106">
        <f t="dataTable" ref="C106:J113" dt2D="1" dtr="1" r1="D9" r2="C9"/>
        <v>10500</v>
      </c>
      <c r="D106">
        <v>10500</v>
      </c>
      <c r="E106">
        <v>10500</v>
      </c>
      <c r="F106">
        <v>10500</v>
      </c>
      <c r="G106">
        <v>10500</v>
      </c>
      <c r="H106">
        <v>10500</v>
      </c>
      <c r="I106">
        <v>10500</v>
      </c>
      <c r="J106">
        <v>10500</v>
      </c>
    </row>
    <row r="107" spans="1:10" x14ac:dyDescent="0.3">
      <c r="B107" s="16">
        <v>20</v>
      </c>
      <c r="C107">
        <v>8000</v>
      </c>
      <c r="D107">
        <v>14000</v>
      </c>
      <c r="E107">
        <v>14000</v>
      </c>
      <c r="F107">
        <v>14000</v>
      </c>
      <c r="G107">
        <v>14000</v>
      </c>
      <c r="H107">
        <v>14000</v>
      </c>
      <c r="I107">
        <v>14000</v>
      </c>
      <c r="J107">
        <v>14000</v>
      </c>
    </row>
    <row r="108" spans="1:10" x14ac:dyDescent="0.3">
      <c r="B108" s="16">
        <v>25</v>
      </c>
      <c r="C108">
        <v>5500</v>
      </c>
      <c r="D108">
        <v>11500</v>
      </c>
      <c r="E108">
        <v>17500</v>
      </c>
      <c r="F108">
        <v>17500</v>
      </c>
      <c r="G108">
        <v>17500</v>
      </c>
      <c r="H108">
        <v>17500</v>
      </c>
      <c r="I108">
        <v>17500</v>
      </c>
      <c r="J108">
        <v>17500</v>
      </c>
    </row>
    <row r="109" spans="1:10" ht="23.4" x14ac:dyDescent="0.3">
      <c r="A109" s="32" t="s">
        <v>25</v>
      </c>
      <c r="B109" s="16">
        <v>30</v>
      </c>
      <c r="C109">
        <v>3000</v>
      </c>
      <c r="D109">
        <v>9000</v>
      </c>
      <c r="E109">
        <v>15000</v>
      </c>
      <c r="F109">
        <v>21000</v>
      </c>
      <c r="G109">
        <v>21000</v>
      </c>
      <c r="H109">
        <v>21000</v>
      </c>
      <c r="I109">
        <v>21000</v>
      </c>
      <c r="J109">
        <v>21000</v>
      </c>
    </row>
    <row r="110" spans="1:10" ht="23.4" x14ac:dyDescent="0.3">
      <c r="A110" s="32"/>
      <c r="B110" s="16">
        <v>35</v>
      </c>
      <c r="C110">
        <v>500</v>
      </c>
      <c r="D110">
        <v>6500</v>
      </c>
      <c r="E110">
        <v>12500</v>
      </c>
      <c r="F110">
        <v>18500</v>
      </c>
      <c r="G110">
        <v>24500</v>
      </c>
      <c r="H110">
        <v>24500</v>
      </c>
      <c r="I110">
        <v>24500</v>
      </c>
      <c r="J110">
        <v>24500</v>
      </c>
    </row>
    <row r="111" spans="1:10" ht="23.4" x14ac:dyDescent="0.3">
      <c r="A111" s="32"/>
      <c r="B111" s="16">
        <v>40</v>
      </c>
      <c r="C111">
        <v>-2000</v>
      </c>
      <c r="D111">
        <v>4000</v>
      </c>
      <c r="E111">
        <v>10000</v>
      </c>
      <c r="F111">
        <v>16000</v>
      </c>
      <c r="G111">
        <v>22000</v>
      </c>
      <c r="H111">
        <v>28000</v>
      </c>
      <c r="I111">
        <v>28000</v>
      </c>
      <c r="J111">
        <v>28000</v>
      </c>
    </row>
    <row r="112" spans="1:10" x14ac:dyDescent="0.3">
      <c r="B112" s="16">
        <v>45</v>
      </c>
      <c r="C112">
        <v>-4500</v>
      </c>
      <c r="D112">
        <v>1500</v>
      </c>
      <c r="E112">
        <v>7500</v>
      </c>
      <c r="F112">
        <v>13500</v>
      </c>
      <c r="G112">
        <v>19500</v>
      </c>
      <c r="H112">
        <v>25500</v>
      </c>
      <c r="I112">
        <v>31500</v>
      </c>
      <c r="J112">
        <v>31500</v>
      </c>
    </row>
    <row r="113" spans="1:10" x14ac:dyDescent="0.3">
      <c r="B113" s="16">
        <v>50</v>
      </c>
      <c r="C113">
        <v>-7000</v>
      </c>
      <c r="D113">
        <v>-1000</v>
      </c>
      <c r="E113">
        <v>5000</v>
      </c>
      <c r="F113">
        <v>11000</v>
      </c>
      <c r="G113">
        <v>17000</v>
      </c>
      <c r="H113">
        <v>23000</v>
      </c>
      <c r="I113">
        <v>29000</v>
      </c>
      <c r="J113">
        <v>35000</v>
      </c>
    </row>
    <row r="117" spans="1:10" ht="14.4" customHeight="1" x14ac:dyDescent="0.3"/>
    <row r="118" spans="1:10" ht="14.4" customHeight="1" thickBot="1" x14ac:dyDescent="0.4">
      <c r="B118" s="3" t="s">
        <v>23</v>
      </c>
    </row>
    <row r="119" spans="1:10" ht="14.4" customHeight="1" thickTop="1" x14ac:dyDescent="0.3"/>
    <row r="121" spans="1:10" ht="23.4" x14ac:dyDescent="0.45">
      <c r="F121" s="20" t="s">
        <v>21</v>
      </c>
    </row>
    <row r="123" spans="1:10" x14ac:dyDescent="0.3">
      <c r="B123" s="19">
        <f>E18</f>
        <v>54000</v>
      </c>
      <c r="C123" s="16">
        <v>30</v>
      </c>
      <c r="D123" s="16">
        <v>40</v>
      </c>
      <c r="E123" s="16">
        <v>50</v>
      </c>
      <c r="F123" s="16">
        <v>60</v>
      </c>
      <c r="G123" s="16">
        <v>70</v>
      </c>
      <c r="H123" s="16">
        <v>80</v>
      </c>
    </row>
    <row r="124" spans="1:10" x14ac:dyDescent="0.3">
      <c r="B124" s="16">
        <v>30</v>
      </c>
      <c r="C124">
        <f t="dataTable" ref="C124:H129" dt2D="1" dtr="1" r1="D10" r2="C10"/>
        <v>27000</v>
      </c>
      <c r="D124">
        <v>27000</v>
      </c>
      <c r="E124">
        <v>27000</v>
      </c>
      <c r="F124">
        <v>27000</v>
      </c>
      <c r="G124">
        <v>27000</v>
      </c>
      <c r="H124">
        <v>27000</v>
      </c>
    </row>
    <row r="125" spans="1:10" ht="23.4" x14ac:dyDescent="0.3">
      <c r="A125" s="32" t="s">
        <v>25</v>
      </c>
      <c r="B125" s="16">
        <v>40</v>
      </c>
      <c r="C125">
        <v>19000</v>
      </c>
      <c r="D125">
        <v>36000</v>
      </c>
      <c r="E125">
        <v>36000</v>
      </c>
      <c r="F125">
        <v>36000</v>
      </c>
      <c r="G125">
        <v>36000</v>
      </c>
      <c r="H125">
        <v>36000</v>
      </c>
    </row>
    <row r="126" spans="1:10" ht="23.4" x14ac:dyDescent="0.3">
      <c r="A126" s="32"/>
      <c r="B126" s="16">
        <v>50</v>
      </c>
      <c r="C126">
        <v>11000</v>
      </c>
      <c r="D126">
        <v>28000</v>
      </c>
      <c r="E126">
        <v>45000</v>
      </c>
      <c r="F126">
        <v>45000</v>
      </c>
      <c r="G126">
        <v>45000</v>
      </c>
      <c r="H126">
        <v>45000</v>
      </c>
    </row>
    <row r="127" spans="1:10" ht="23.4" x14ac:dyDescent="0.3">
      <c r="A127" s="21"/>
      <c r="B127" s="16">
        <v>60</v>
      </c>
      <c r="C127">
        <v>3000</v>
      </c>
      <c r="D127">
        <v>20000</v>
      </c>
      <c r="E127">
        <v>37000</v>
      </c>
      <c r="F127">
        <v>54000</v>
      </c>
      <c r="G127">
        <v>54000</v>
      </c>
      <c r="H127">
        <v>54000</v>
      </c>
    </row>
    <row r="128" spans="1:10" x14ac:dyDescent="0.3">
      <c r="B128" s="16">
        <v>70</v>
      </c>
      <c r="C128">
        <v>-5000</v>
      </c>
      <c r="D128">
        <v>12000</v>
      </c>
      <c r="E128">
        <v>29000</v>
      </c>
      <c r="F128">
        <v>46000</v>
      </c>
      <c r="G128">
        <v>63000</v>
      </c>
      <c r="H128">
        <v>63000</v>
      </c>
    </row>
    <row r="129" spans="2:8" x14ac:dyDescent="0.3">
      <c r="B129" s="16">
        <v>80</v>
      </c>
      <c r="C129">
        <v>-13000</v>
      </c>
      <c r="D129">
        <v>4000</v>
      </c>
      <c r="E129">
        <v>21000</v>
      </c>
      <c r="F129">
        <v>38000</v>
      </c>
      <c r="G129">
        <v>55000</v>
      </c>
      <c r="H129">
        <v>72000</v>
      </c>
    </row>
    <row r="131" spans="2:8" ht="14.4" customHeight="1" x14ac:dyDescent="0.3"/>
    <row r="132" spans="2:8" ht="14.4" customHeight="1" x14ac:dyDescent="0.3"/>
    <row r="133" spans="2:8" ht="14.4" customHeight="1" x14ac:dyDescent="0.3"/>
    <row r="134" spans="2:8" ht="14.4" customHeight="1" x14ac:dyDescent="0.3"/>
  </sheetData>
  <conditionalFormatting sqref="F16:F18">
    <cfRule type="cellIs" dxfId="5" priority="7" operator="lessThan">
      <formula>0</formula>
    </cfRule>
    <cfRule type="cellIs" dxfId="4" priority="8" operator="greaterThan">
      <formula>0</formula>
    </cfRule>
    <cfRule type="iconSet" priority="9">
      <iconSet iconSet="3Arrows">
        <cfvo type="percent" val="0"/>
        <cfvo type="percent" val="33"/>
        <cfvo type="percent" val="67"/>
      </iconSet>
    </cfRule>
  </conditionalFormatting>
  <conditionalFormatting sqref="E16:E18">
    <cfRule type="cellIs" dxfId="3" priority="4" operator="lessThan">
      <formula>0</formula>
    </cfRule>
    <cfRule type="cellIs" dxfId="2" priority="5" operator="greaterThan">
      <formula>0</formula>
    </cfRule>
    <cfRule type="iconSet" priority="6">
      <iconSet iconSet="3Arrows">
        <cfvo type="percent" val="0"/>
        <cfvo type="num" val="0"/>
        <cfvo type="num" val="0" gte="0"/>
      </iconSet>
    </cfRule>
  </conditionalFormatting>
  <conditionalFormatting sqref="C88:J9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06:J11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4:H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25" right="0.25" top="0.75" bottom="0.75" header="0.3" footer="0.3"/>
  <pageSetup paperSize="9" scale="63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opLeftCell="A58" zoomScale="120" zoomScaleNormal="120" workbookViewId="0">
      <selection activeCell="H61" sqref="H61"/>
    </sheetView>
  </sheetViews>
  <sheetFormatPr defaultRowHeight="14.4" x14ac:dyDescent="0.3"/>
  <cols>
    <col min="2" max="2" width="9.6640625" bestFit="1" customWidth="1"/>
    <col min="3" max="3" width="11.5546875" bestFit="1" customWidth="1"/>
    <col min="4" max="4" width="10.6640625" customWidth="1"/>
    <col min="5" max="5" width="11" customWidth="1"/>
    <col min="6" max="6" width="11.21875" bestFit="1" customWidth="1"/>
    <col min="7" max="7" width="12.21875" customWidth="1"/>
    <col min="8" max="8" width="8.5546875" customWidth="1"/>
    <col min="9" max="9" width="11.33203125" customWidth="1"/>
    <col min="10" max="10" width="11.77734375" customWidth="1"/>
  </cols>
  <sheetData>
    <row r="1" spans="1:5" ht="20.399999999999999" thickBot="1" x14ac:dyDescent="0.45">
      <c r="E1" s="1" t="s">
        <v>27</v>
      </c>
    </row>
    <row r="2" spans="1:5" ht="15" thickTop="1" x14ac:dyDescent="0.3"/>
    <row r="4" spans="1:5" ht="17.399999999999999" x14ac:dyDescent="0.35">
      <c r="A4" s="35" t="s">
        <v>1</v>
      </c>
      <c r="B4" s="35"/>
    </row>
    <row r="6" spans="1:5" ht="35.4" thickBot="1" x14ac:dyDescent="0.35">
      <c r="A6" s="22" t="s">
        <v>28</v>
      </c>
      <c r="B6" s="22" t="s">
        <v>29</v>
      </c>
      <c r="C6" s="22" t="s">
        <v>30</v>
      </c>
      <c r="D6" s="22" t="s">
        <v>31</v>
      </c>
    </row>
    <row r="7" spans="1:5" ht="18.600000000000001" thickTop="1" thickBot="1" x14ac:dyDescent="0.35">
      <c r="A7" s="23">
        <v>1</v>
      </c>
      <c r="B7" s="23">
        <v>600</v>
      </c>
      <c r="C7" s="23">
        <v>11100</v>
      </c>
      <c r="D7" s="23">
        <f>C7*(1-0.2)</f>
        <v>8880</v>
      </c>
    </row>
    <row r="8" spans="1:5" ht="18.600000000000001" thickTop="1" thickBot="1" x14ac:dyDescent="0.35">
      <c r="A8" s="23">
        <v>2</v>
      </c>
      <c r="B8" s="23">
        <v>604</v>
      </c>
      <c r="C8" s="23">
        <v>14500</v>
      </c>
      <c r="D8" s="23">
        <f t="shared" ref="D8:D18" si="0">C8*(1-0.2)</f>
        <v>11600</v>
      </c>
    </row>
    <row r="9" spans="1:5" ht="18.600000000000001" thickTop="1" thickBot="1" x14ac:dyDescent="0.35">
      <c r="A9" s="23">
        <v>3</v>
      </c>
      <c r="B9" s="23">
        <v>613</v>
      </c>
      <c r="C9" s="23">
        <v>18100</v>
      </c>
      <c r="D9" s="23">
        <f t="shared" si="0"/>
        <v>14480</v>
      </c>
    </row>
    <row r="10" spans="1:5" ht="18.600000000000001" thickTop="1" thickBot="1" x14ac:dyDescent="0.35">
      <c r="A10" s="23">
        <v>4</v>
      </c>
      <c r="B10" s="23">
        <v>627</v>
      </c>
      <c r="C10" s="23">
        <v>21900</v>
      </c>
      <c r="D10" s="23">
        <f t="shared" si="0"/>
        <v>17520</v>
      </c>
    </row>
    <row r="11" spans="1:5" ht="18.600000000000001" thickTop="1" thickBot="1" x14ac:dyDescent="0.35">
      <c r="A11" s="23">
        <v>5</v>
      </c>
      <c r="B11" s="23">
        <v>646</v>
      </c>
      <c r="C11" s="23">
        <v>25900</v>
      </c>
      <c r="D11" s="23">
        <f t="shared" si="0"/>
        <v>20720</v>
      </c>
    </row>
    <row r="12" spans="1:5" ht="18.600000000000001" thickTop="1" thickBot="1" x14ac:dyDescent="0.35">
      <c r="A12" s="23">
        <v>6</v>
      </c>
      <c r="B12" s="23">
        <v>670</v>
      </c>
      <c r="C12" s="23">
        <v>30100</v>
      </c>
      <c r="D12" s="23">
        <f t="shared" si="0"/>
        <v>24080</v>
      </c>
    </row>
    <row r="13" spans="1:5" ht="18.600000000000001" thickTop="1" thickBot="1" x14ac:dyDescent="0.35">
      <c r="A13" s="23">
        <v>7</v>
      </c>
      <c r="B13" s="23">
        <v>699</v>
      </c>
      <c r="C13" s="23">
        <v>34500</v>
      </c>
      <c r="D13" s="23">
        <f t="shared" si="0"/>
        <v>27600</v>
      </c>
    </row>
    <row r="14" spans="1:5" ht="18.600000000000001" thickTop="1" thickBot="1" x14ac:dyDescent="0.35">
      <c r="A14" s="23">
        <v>8</v>
      </c>
      <c r="B14" s="23">
        <v>733</v>
      </c>
      <c r="C14" s="23">
        <v>39100</v>
      </c>
      <c r="D14" s="23">
        <f t="shared" si="0"/>
        <v>31280</v>
      </c>
    </row>
    <row r="15" spans="1:5" ht="18.600000000000001" thickTop="1" thickBot="1" x14ac:dyDescent="0.35">
      <c r="A15" s="23">
        <v>9</v>
      </c>
      <c r="B15" s="23">
        <v>772</v>
      </c>
      <c r="C15" s="23">
        <v>43900</v>
      </c>
      <c r="D15" s="23">
        <f t="shared" si="0"/>
        <v>35120</v>
      </c>
    </row>
    <row r="16" spans="1:5" ht="18.600000000000001" thickTop="1" thickBot="1" x14ac:dyDescent="0.35">
      <c r="A16" s="23">
        <v>10</v>
      </c>
      <c r="B16" s="23">
        <v>816</v>
      </c>
      <c r="C16" s="23">
        <v>48900</v>
      </c>
      <c r="D16" s="23">
        <f t="shared" si="0"/>
        <v>39120</v>
      </c>
    </row>
    <row r="17" spans="1:10" ht="18.600000000000001" thickTop="1" thickBot="1" x14ac:dyDescent="0.35">
      <c r="A17" s="23">
        <v>11</v>
      </c>
      <c r="B17" s="23">
        <v>865</v>
      </c>
      <c r="C17" s="23">
        <v>54100</v>
      </c>
      <c r="D17" s="23">
        <f t="shared" si="0"/>
        <v>43280</v>
      </c>
    </row>
    <row r="18" spans="1:10" ht="18.600000000000001" thickTop="1" thickBot="1" x14ac:dyDescent="0.35">
      <c r="A18" s="23">
        <v>12</v>
      </c>
      <c r="B18" s="23">
        <v>920</v>
      </c>
      <c r="C18" s="23">
        <v>59500</v>
      </c>
      <c r="D18" s="23">
        <f t="shared" si="0"/>
        <v>47600</v>
      </c>
    </row>
    <row r="19" spans="1:10" ht="15" thickTop="1" x14ac:dyDescent="0.3"/>
    <row r="20" spans="1:10" ht="17.399999999999999" x14ac:dyDescent="0.35">
      <c r="C20" s="26" t="s">
        <v>32</v>
      </c>
      <c r="D20" s="26"/>
    </row>
    <row r="22" spans="1:10" ht="15" thickBot="1" x14ac:dyDescent="0.35">
      <c r="C22" s="36" t="s">
        <v>33</v>
      </c>
      <c r="D22" s="36"/>
      <c r="E22" s="36" t="s">
        <v>35</v>
      </c>
      <c r="F22" s="36"/>
      <c r="G22" s="36" t="s">
        <v>36</v>
      </c>
      <c r="H22" s="36"/>
      <c r="I22" s="36" t="s">
        <v>34</v>
      </c>
      <c r="J22" s="36"/>
    </row>
    <row r="23" spans="1:10" ht="16.2" customHeight="1" thickTop="1" x14ac:dyDescent="0.3">
      <c r="C23" s="37" t="s">
        <v>37</v>
      </c>
      <c r="D23" s="37"/>
      <c r="E23" s="37" t="s">
        <v>45</v>
      </c>
      <c r="F23" s="37"/>
      <c r="G23" s="37" t="s">
        <v>38</v>
      </c>
      <c r="H23" s="37"/>
      <c r="I23" s="37" t="s">
        <v>46</v>
      </c>
      <c r="J23" s="37"/>
    </row>
    <row r="24" spans="1:10" ht="15.6" customHeight="1" x14ac:dyDescent="0.3">
      <c r="C24" s="38"/>
      <c r="D24" s="38"/>
      <c r="E24" s="38"/>
      <c r="F24" s="38"/>
      <c r="G24" s="38"/>
      <c r="H24" s="38"/>
      <c r="I24" s="38"/>
      <c r="J24" s="38"/>
    </row>
    <row r="25" spans="1:10" x14ac:dyDescent="0.3">
      <c r="C25" s="16" t="s">
        <v>40</v>
      </c>
      <c r="D25" s="16">
        <v>144.22</v>
      </c>
      <c r="E25" s="16" t="s">
        <v>41</v>
      </c>
      <c r="F25" s="16">
        <v>5.4E-6</v>
      </c>
      <c r="G25" s="16" t="s">
        <v>43</v>
      </c>
      <c r="H25" s="16">
        <v>-0.2737</v>
      </c>
      <c r="I25" s="16" t="s">
        <v>41</v>
      </c>
      <c r="J25" s="16">
        <v>1156.2</v>
      </c>
    </row>
    <row r="26" spans="1:10" x14ac:dyDescent="0.3">
      <c r="C26" s="16" t="s">
        <v>39</v>
      </c>
      <c r="D26" s="16">
        <v>69469</v>
      </c>
      <c r="E26" s="16" t="s">
        <v>42</v>
      </c>
      <c r="F26" s="16">
        <v>3.4190966999999999</v>
      </c>
      <c r="G26" s="16" t="s">
        <v>44</v>
      </c>
      <c r="H26" s="16">
        <v>553.29</v>
      </c>
      <c r="I26" s="16" t="s">
        <v>42</v>
      </c>
      <c r="J26" s="16">
        <v>4.4999999999999997E-3</v>
      </c>
    </row>
    <row r="27" spans="1:10" x14ac:dyDescent="0.3">
      <c r="C27" s="16"/>
      <c r="D27" s="16"/>
      <c r="E27" s="16"/>
      <c r="F27" s="16"/>
      <c r="G27" s="16" t="s">
        <v>39</v>
      </c>
      <c r="H27" s="16">
        <v>219056</v>
      </c>
      <c r="I27" s="16"/>
      <c r="J27" s="16"/>
    </row>
    <row r="29" spans="1:10" x14ac:dyDescent="0.3">
      <c r="H29" s="16"/>
    </row>
    <row r="32" spans="1:10" ht="17.399999999999999" x14ac:dyDescent="0.35">
      <c r="B32" s="26" t="s">
        <v>47</v>
      </c>
      <c r="G32" s="26" t="s">
        <v>48</v>
      </c>
    </row>
    <row r="34" spans="1:10" ht="29.4" thickBot="1" x14ac:dyDescent="0.35">
      <c r="A34" s="24" t="s">
        <v>29</v>
      </c>
      <c r="B34" s="24" t="s">
        <v>33</v>
      </c>
      <c r="C34" s="24" t="s">
        <v>35</v>
      </c>
      <c r="D34" s="24" t="s">
        <v>36</v>
      </c>
      <c r="E34" s="24" t="s">
        <v>34</v>
      </c>
      <c r="F34" s="24" t="s">
        <v>30</v>
      </c>
      <c r="G34" s="24" t="s">
        <v>33</v>
      </c>
      <c r="H34" s="24" t="s">
        <v>35</v>
      </c>
      <c r="I34" s="24" t="s">
        <v>36</v>
      </c>
      <c r="J34" s="24" t="s">
        <v>34</v>
      </c>
    </row>
    <row r="35" spans="1:10" ht="15.6" thickTop="1" thickBot="1" x14ac:dyDescent="0.35">
      <c r="A35" s="25">
        <v>600</v>
      </c>
      <c r="B35" s="27">
        <f t="shared" ref="B35:B46" si="1">$D$25*A35-$D$26</f>
        <v>17063</v>
      </c>
      <c r="C35" s="27">
        <f t="shared" ref="C35:C46" si="2" xml:space="preserve"> $F$25*A35^$F$26</f>
        <v>17027.917294175924</v>
      </c>
      <c r="D35" s="25">
        <f t="shared" ref="D35:D46" si="3">$H$25*A35^2 + $H$26*A35 - $H$27</f>
        <v>14386</v>
      </c>
      <c r="E35" s="27">
        <f t="shared" ref="E35:E46" si="4">$J$25*EXP($J$26*A35)</f>
        <v>17203.945820297966</v>
      </c>
      <c r="F35" s="25">
        <v>11100</v>
      </c>
      <c r="G35" s="28">
        <f>ABS(B35-F35)/F35</f>
        <v>0.53720720720720716</v>
      </c>
      <c r="H35" s="28">
        <f>ABS(C35-F35)/F35</f>
        <v>0.53404660307891205</v>
      </c>
      <c r="I35" s="28">
        <f>ABS(D35-F35)/F35</f>
        <v>0.29603603603603601</v>
      </c>
      <c r="J35" s="28">
        <f>ABS(E35-F35)/F35</f>
        <v>0.54990502885567261</v>
      </c>
    </row>
    <row r="36" spans="1:10" ht="15.6" thickTop="1" thickBot="1" x14ac:dyDescent="0.35">
      <c r="A36" s="25">
        <v>604</v>
      </c>
      <c r="B36" s="27">
        <f t="shared" si="1"/>
        <v>17639.880000000005</v>
      </c>
      <c r="C36" s="27">
        <f t="shared" si="2"/>
        <v>17419.190921866277</v>
      </c>
      <c r="D36" s="25">
        <f t="shared" si="3"/>
        <v>15281.020799999969</v>
      </c>
      <c r="E36" s="27">
        <f t="shared" si="4"/>
        <v>17516.420682043336</v>
      </c>
      <c r="F36" s="25">
        <v>14500</v>
      </c>
      <c r="G36" s="28">
        <f t="shared" ref="G36:G46" si="5">ABS(B36-F36)/F36</f>
        <v>0.21654344827586239</v>
      </c>
      <c r="H36" s="28">
        <f t="shared" ref="H36:H46" si="6">ABS(C36-F36)/F36</f>
        <v>0.20132351185284666</v>
      </c>
      <c r="I36" s="28">
        <f t="shared" ref="I36:I46" si="7">ABS(D36-F36)/F36</f>
        <v>5.3863503448273745E-2</v>
      </c>
      <c r="J36" s="28">
        <f t="shared" ref="J36:J46" si="8">ABS(E36-F36)/F36</f>
        <v>0.20802901255471279</v>
      </c>
    </row>
    <row r="37" spans="1:10" ht="15.6" thickTop="1" thickBot="1" x14ac:dyDescent="0.35">
      <c r="A37" s="25">
        <v>613</v>
      </c>
      <c r="B37" s="27">
        <f t="shared" si="1"/>
        <v>18937.86</v>
      </c>
      <c r="C37" s="27">
        <f t="shared" si="2"/>
        <v>18322.750574014997</v>
      </c>
      <c r="D37" s="25">
        <f t="shared" si="3"/>
        <v>17262.794699999969</v>
      </c>
      <c r="E37" s="27">
        <f t="shared" si="4"/>
        <v>18240.397290132445</v>
      </c>
      <c r="F37" s="25">
        <v>18100</v>
      </c>
      <c r="G37" s="28">
        <f t="shared" si="5"/>
        <v>4.6290607734806664E-2</v>
      </c>
      <c r="H37" s="28">
        <f t="shared" si="6"/>
        <v>1.2306661547789904E-2</v>
      </c>
      <c r="I37" s="28">
        <f t="shared" si="7"/>
        <v>4.6254436464090089E-2</v>
      </c>
      <c r="J37" s="28">
        <f t="shared" si="8"/>
        <v>7.7567563609085661E-3</v>
      </c>
    </row>
    <row r="38" spans="1:10" ht="15.6" thickTop="1" thickBot="1" x14ac:dyDescent="0.35">
      <c r="A38" s="25">
        <v>627</v>
      </c>
      <c r="B38" s="27">
        <f t="shared" si="1"/>
        <v>20956.940000000002</v>
      </c>
      <c r="C38" s="27">
        <f t="shared" si="2"/>
        <v>19793.471845798049</v>
      </c>
      <c r="D38" s="25">
        <f t="shared" si="3"/>
        <v>20257.422699999937</v>
      </c>
      <c r="E38" s="27">
        <f t="shared" si="4"/>
        <v>19426.512672233028</v>
      </c>
      <c r="F38" s="25">
        <v>21900</v>
      </c>
      <c r="G38" s="28">
        <f t="shared" si="5"/>
        <v>4.30621004566209E-2</v>
      </c>
      <c r="H38" s="28">
        <f t="shared" si="6"/>
        <v>9.6188500191869919E-2</v>
      </c>
      <c r="I38" s="28">
        <f t="shared" si="7"/>
        <v>7.5003529680368164E-2</v>
      </c>
      <c r="J38" s="28">
        <f t="shared" si="8"/>
        <v>0.11294462683867453</v>
      </c>
    </row>
    <row r="39" spans="1:10" ht="15.6" thickTop="1" thickBot="1" x14ac:dyDescent="0.35">
      <c r="A39" s="25">
        <v>646</v>
      </c>
      <c r="B39" s="27">
        <f t="shared" si="1"/>
        <v>23697.119999999995</v>
      </c>
      <c r="C39" s="27">
        <f t="shared" si="2"/>
        <v>21920.501629348695</v>
      </c>
      <c r="D39" s="25">
        <f t="shared" si="3"/>
        <v>24149.950799999962</v>
      </c>
      <c r="E39" s="27">
        <f t="shared" si="4"/>
        <v>21160.553524826821</v>
      </c>
      <c r="F39" s="25">
        <v>25900</v>
      </c>
      <c r="G39" s="28">
        <f t="shared" si="5"/>
        <v>8.5053281853282037E-2</v>
      </c>
      <c r="H39" s="28">
        <f t="shared" si="6"/>
        <v>0.15364858573943263</v>
      </c>
      <c r="I39" s="28">
        <f t="shared" si="7"/>
        <v>6.756946718146864E-2</v>
      </c>
      <c r="J39" s="28">
        <f t="shared" si="8"/>
        <v>0.18299021139664784</v>
      </c>
    </row>
    <row r="40" spans="1:10" ht="15.6" thickTop="1" thickBot="1" x14ac:dyDescent="0.35">
      <c r="A40" s="25">
        <v>670</v>
      </c>
      <c r="B40" s="27">
        <f t="shared" si="1"/>
        <v>27158.399999999994</v>
      </c>
      <c r="C40" s="27">
        <f t="shared" si="2"/>
        <v>24832.291157456963</v>
      </c>
      <c r="D40" s="25">
        <f t="shared" si="3"/>
        <v>28784.369999999995</v>
      </c>
      <c r="E40" s="27">
        <f t="shared" si="4"/>
        <v>23573.866945462993</v>
      </c>
      <c r="F40" s="25">
        <v>30100</v>
      </c>
      <c r="G40" s="28">
        <f t="shared" si="5"/>
        <v>9.7727574750830756E-2</v>
      </c>
      <c r="H40" s="28">
        <f t="shared" si="6"/>
        <v>0.17500693829046637</v>
      </c>
      <c r="I40" s="28">
        <f t="shared" si="7"/>
        <v>4.3708637873754307E-2</v>
      </c>
      <c r="J40" s="28">
        <f t="shared" si="8"/>
        <v>0.21681505164574774</v>
      </c>
    </row>
    <row r="41" spans="1:10" ht="15.6" thickTop="1" thickBot="1" x14ac:dyDescent="0.35">
      <c r="A41" s="25">
        <v>699</v>
      </c>
      <c r="B41" s="27">
        <f t="shared" si="1"/>
        <v>31340.78</v>
      </c>
      <c r="C41" s="27">
        <f t="shared" si="2"/>
        <v>28703.594405919281</v>
      </c>
      <c r="D41" s="25">
        <f t="shared" si="3"/>
        <v>33963.616299999965</v>
      </c>
      <c r="E41" s="27">
        <f t="shared" si="4"/>
        <v>26860.015432985441</v>
      </c>
      <c r="F41" s="25">
        <v>34500</v>
      </c>
      <c r="G41" s="28">
        <f t="shared" si="5"/>
        <v>9.1571594202898579E-2</v>
      </c>
      <c r="H41" s="28">
        <f t="shared" si="6"/>
        <v>0.16801175635016577</v>
      </c>
      <c r="I41" s="28">
        <f t="shared" si="7"/>
        <v>1.5547353623189417E-2</v>
      </c>
      <c r="J41" s="28">
        <f t="shared" si="8"/>
        <v>0.22144882802940749</v>
      </c>
    </row>
    <row r="42" spans="1:10" ht="15.6" thickTop="1" thickBot="1" x14ac:dyDescent="0.35">
      <c r="A42" s="25">
        <v>733</v>
      </c>
      <c r="B42" s="27">
        <f t="shared" si="1"/>
        <v>36244.259999999995</v>
      </c>
      <c r="C42" s="27">
        <f t="shared" si="2"/>
        <v>33764.576330811593</v>
      </c>
      <c r="D42" s="25">
        <f t="shared" si="3"/>
        <v>39449.570699999953</v>
      </c>
      <c r="E42" s="27">
        <f t="shared" si="4"/>
        <v>31300.64691884537</v>
      </c>
      <c r="F42" s="25">
        <v>39100</v>
      </c>
      <c r="G42" s="28">
        <f t="shared" si="5"/>
        <v>7.3036828644501409E-2</v>
      </c>
      <c r="H42" s="28">
        <f t="shared" si="6"/>
        <v>0.13645584831683905</v>
      </c>
      <c r="I42" s="28">
        <f t="shared" si="7"/>
        <v>8.9404271099732206E-3</v>
      </c>
      <c r="J42" s="28">
        <f t="shared" si="8"/>
        <v>0.19947194580958133</v>
      </c>
    </row>
    <row r="43" spans="1:10" ht="15.6" thickTop="1" thickBot="1" x14ac:dyDescent="0.35">
      <c r="A43" s="25">
        <v>772</v>
      </c>
      <c r="B43" s="27">
        <f t="shared" si="1"/>
        <v>41868.839999999997</v>
      </c>
      <c r="C43" s="27">
        <f t="shared" si="2"/>
        <v>40312.203922243425</v>
      </c>
      <c r="D43" s="25">
        <f t="shared" si="3"/>
        <v>44963.05919999996</v>
      </c>
      <c r="E43" s="27">
        <f t="shared" si="4"/>
        <v>37305.425269827669</v>
      </c>
      <c r="F43" s="25">
        <v>43900</v>
      </c>
      <c r="G43" s="28">
        <f t="shared" si="5"/>
        <v>4.6267881548975022E-2</v>
      </c>
      <c r="H43" s="28">
        <f t="shared" si="6"/>
        <v>8.1726562135685077E-2</v>
      </c>
      <c r="I43" s="28">
        <f t="shared" si="7"/>
        <v>2.4215471526194982E-2</v>
      </c>
      <c r="J43" s="28">
        <f t="shared" si="8"/>
        <v>0.15021810319299161</v>
      </c>
    </row>
    <row r="44" spans="1:10" ht="15.6" thickTop="1" thickBot="1" x14ac:dyDescent="0.35">
      <c r="A44" s="25">
        <v>816</v>
      </c>
      <c r="B44" s="27">
        <f t="shared" si="1"/>
        <v>48214.520000000004</v>
      </c>
      <c r="C44" s="27">
        <f t="shared" si="2"/>
        <v>48724.116512696077</v>
      </c>
      <c r="D44" s="25">
        <f t="shared" si="3"/>
        <v>50183.852799999993</v>
      </c>
      <c r="E44" s="27">
        <f t="shared" si="4"/>
        <v>45473.910489443537</v>
      </c>
      <c r="F44" s="25">
        <v>48900</v>
      </c>
      <c r="G44" s="28">
        <f t="shared" si="5"/>
        <v>1.4017995910020366E-2</v>
      </c>
      <c r="H44" s="28">
        <f t="shared" si="6"/>
        <v>3.5967993313685723E-3</v>
      </c>
      <c r="I44" s="28">
        <f t="shared" si="7"/>
        <v>2.6254658486707428E-2</v>
      </c>
      <c r="J44" s="28">
        <f t="shared" si="8"/>
        <v>7.0063180174978798E-2</v>
      </c>
    </row>
    <row r="45" spans="1:10" ht="15.6" thickTop="1" thickBot="1" x14ac:dyDescent="0.35">
      <c r="A45" s="25">
        <v>865</v>
      </c>
      <c r="B45" s="27">
        <f t="shared" si="1"/>
        <v>55281.3</v>
      </c>
      <c r="C45" s="27">
        <f t="shared" si="2"/>
        <v>59475.190354693681</v>
      </c>
      <c r="D45" s="25">
        <f t="shared" si="3"/>
        <v>54750.667499999981</v>
      </c>
      <c r="E45" s="27">
        <f t="shared" si="4"/>
        <v>56692.320784742216</v>
      </c>
      <c r="F45" s="25">
        <v>54100</v>
      </c>
      <c r="G45" s="28">
        <f t="shared" si="5"/>
        <v>2.1835489833641458E-2</v>
      </c>
      <c r="H45" s="28">
        <f t="shared" si="6"/>
        <v>9.935656847862627E-2</v>
      </c>
      <c r="I45" s="28">
        <f t="shared" si="7"/>
        <v>1.202712569316047E-2</v>
      </c>
      <c r="J45" s="28">
        <f t="shared" si="8"/>
        <v>4.7917204893571465E-2</v>
      </c>
    </row>
    <row r="46" spans="1:10" ht="15.6" thickTop="1" thickBot="1" x14ac:dyDescent="0.35">
      <c r="A46" s="25">
        <v>920</v>
      </c>
      <c r="B46" s="27">
        <f t="shared" si="1"/>
        <v>63213.399999999994</v>
      </c>
      <c r="C46" s="27">
        <f t="shared" si="2"/>
        <v>73429.562356411683</v>
      </c>
      <c r="D46" s="25">
        <f t="shared" si="3"/>
        <v>58311.119999999995</v>
      </c>
      <c r="E46" s="27">
        <f t="shared" si="4"/>
        <v>72612.622159566949</v>
      </c>
      <c r="F46" s="25">
        <v>59500</v>
      </c>
      <c r="G46" s="28">
        <f t="shared" si="5"/>
        <v>6.2410084033613346E-2</v>
      </c>
      <c r="H46" s="28">
        <f t="shared" si="6"/>
        <v>0.23411029170439804</v>
      </c>
      <c r="I46" s="28">
        <f t="shared" si="7"/>
        <v>1.9981176470588315E-2</v>
      </c>
      <c r="J46" s="28">
        <f t="shared" si="8"/>
        <v>0.22038020436246972</v>
      </c>
    </row>
    <row r="47" spans="1:10" ht="15" thickTop="1" x14ac:dyDescent="0.3">
      <c r="F47" s="29" t="s">
        <v>49</v>
      </c>
      <c r="G47" s="30">
        <f>AVERAGE(G35:G46)</f>
        <v>0.11125200787102167</v>
      </c>
      <c r="H47" s="30">
        <f>AVERAGE(H35:H46)</f>
        <v>0.15798155225153335</v>
      </c>
      <c r="I47" s="30">
        <f>AVERAGE(I35:I46)</f>
        <v>5.7450151966150387E-2</v>
      </c>
      <c r="J47" s="30">
        <f>AVERAGE(J35:J46)</f>
        <v>0.18232834617628038</v>
      </c>
    </row>
    <row r="49" spans="1:7" ht="15" thickBot="1" x14ac:dyDescent="0.35">
      <c r="A49" s="12" t="s">
        <v>57</v>
      </c>
    </row>
    <row r="51" spans="1:7" ht="17.399999999999999" x14ac:dyDescent="0.35">
      <c r="B51" s="26" t="s">
        <v>55</v>
      </c>
    </row>
    <row r="53" spans="1:7" ht="15" thickBot="1" x14ac:dyDescent="0.35">
      <c r="A53" s="12" t="s">
        <v>50</v>
      </c>
      <c r="B53" s="34" t="s">
        <v>51</v>
      </c>
      <c r="C53" s="34"/>
      <c r="D53" s="34" t="s">
        <v>52</v>
      </c>
      <c r="E53" s="34"/>
      <c r="F53" s="34" t="s">
        <v>53</v>
      </c>
      <c r="G53" s="34"/>
    </row>
    <row r="54" spans="1:7" x14ac:dyDescent="0.3">
      <c r="A54">
        <v>1010</v>
      </c>
      <c r="B54" s="33">
        <f xml:space="preserve"> H25*A54^2 + H26*A54 - H27</f>
        <v>60565.529999999912</v>
      </c>
      <c r="C54" s="33"/>
      <c r="D54" s="33">
        <f xml:space="preserve"> B54 * (1-0.2)</f>
        <v>48452.423999999934</v>
      </c>
      <c r="E54" s="33"/>
      <c r="F54" s="33">
        <f xml:space="preserve"> B54 - D54</f>
        <v>12113.105999999978</v>
      </c>
      <c r="G54" s="33"/>
    </row>
    <row r="60" spans="1:7" ht="17.399999999999999" x14ac:dyDescent="0.35">
      <c r="E60" s="26" t="s">
        <v>54</v>
      </c>
    </row>
    <row r="61" spans="1:7" ht="15" thickBot="1" x14ac:dyDescent="0.35">
      <c r="B61" s="12" t="s">
        <v>56</v>
      </c>
      <c r="C61" s="12" t="s">
        <v>11</v>
      </c>
    </row>
    <row r="62" spans="1:7" ht="15" thickBot="1" x14ac:dyDescent="0.35">
      <c r="B62" s="12"/>
      <c r="C62" s="31">
        <f>F54</f>
        <v>12113.105999999978</v>
      </c>
    </row>
    <row r="63" spans="1:7" ht="15" thickBot="1" x14ac:dyDescent="0.35">
      <c r="B63" s="12">
        <v>410</v>
      </c>
      <c r="C63" s="31">
        <f t="dataTable" ref="C63:C177" dt2D="0" dtr="0" r1="A54"/>
        <v>-7643.2139999999999</v>
      </c>
    </row>
    <row r="64" spans="1:7" ht="15" thickBot="1" x14ac:dyDescent="0.35">
      <c r="B64" s="12">
        <v>420</v>
      </c>
      <c r="C64" s="31">
        <v>-6990.9759999999987</v>
      </c>
    </row>
    <row r="65" spans="2:3" ht="15" thickBot="1" x14ac:dyDescent="0.35">
      <c r="B65" s="12">
        <v>430</v>
      </c>
      <c r="C65" s="31">
        <v>-6349.6860000000015</v>
      </c>
    </row>
    <row r="66" spans="2:3" ht="15" thickBot="1" x14ac:dyDescent="0.35">
      <c r="B66" s="12">
        <v>440</v>
      </c>
      <c r="C66" s="31">
        <v>-5719.3440000000046</v>
      </c>
    </row>
    <row r="67" spans="2:3" ht="15" thickBot="1" x14ac:dyDescent="0.35">
      <c r="B67" s="12">
        <v>450</v>
      </c>
      <c r="C67" s="31">
        <v>-5099.9500000000044</v>
      </c>
    </row>
    <row r="68" spans="2:3" ht="15" thickBot="1" x14ac:dyDescent="0.35">
      <c r="B68" s="12">
        <v>460</v>
      </c>
      <c r="C68" s="31">
        <v>-4491.5040000000045</v>
      </c>
    </row>
    <row r="69" spans="2:3" ht="15" thickBot="1" x14ac:dyDescent="0.35">
      <c r="B69" s="12">
        <v>470</v>
      </c>
      <c r="C69" s="31">
        <v>-3894.0060000000049</v>
      </c>
    </row>
    <row r="70" spans="2:3" ht="15" thickBot="1" x14ac:dyDescent="0.35">
      <c r="B70" s="12">
        <v>480</v>
      </c>
      <c r="C70" s="31">
        <v>-3307.456000000011</v>
      </c>
    </row>
    <row r="71" spans="2:3" ht="15" thickBot="1" x14ac:dyDescent="0.35">
      <c r="B71" s="12">
        <v>490</v>
      </c>
      <c r="C71" s="31">
        <v>-2731.854000000003</v>
      </c>
    </row>
    <row r="72" spans="2:3" ht="15" thickBot="1" x14ac:dyDescent="0.35">
      <c r="B72" s="12">
        <v>500</v>
      </c>
      <c r="C72" s="31">
        <v>-2167.1999999999989</v>
      </c>
    </row>
    <row r="73" spans="2:3" ht="15" thickBot="1" x14ac:dyDescent="0.35">
      <c r="B73" s="12">
        <v>510</v>
      </c>
      <c r="C73" s="31">
        <v>-1613.4940000000061</v>
      </c>
    </row>
    <row r="74" spans="2:3" ht="15" thickBot="1" x14ac:dyDescent="0.35">
      <c r="B74" s="12">
        <v>520</v>
      </c>
      <c r="C74" s="31">
        <v>-1070.7359999999981</v>
      </c>
    </row>
    <row r="75" spans="2:3" ht="15" thickBot="1" x14ac:dyDescent="0.35">
      <c r="B75" s="12">
        <v>530</v>
      </c>
      <c r="C75" s="31">
        <v>-538.92600000001266</v>
      </c>
    </row>
    <row r="76" spans="2:3" ht="15" thickBot="1" x14ac:dyDescent="0.35">
      <c r="B76" s="12">
        <v>540</v>
      </c>
      <c r="C76" s="31">
        <v>-18.0640000000014</v>
      </c>
    </row>
    <row r="77" spans="2:3" ht="15" thickBot="1" x14ac:dyDescent="0.35">
      <c r="B77" s="12">
        <v>550</v>
      </c>
      <c r="C77" s="31">
        <v>491.84999999999991</v>
      </c>
    </row>
    <row r="78" spans="2:3" ht="15" thickBot="1" x14ac:dyDescent="0.35">
      <c r="B78" s="12">
        <v>560</v>
      </c>
      <c r="C78" s="31">
        <v>990.81599999999162</v>
      </c>
    </row>
    <row r="79" spans="2:3" ht="15" thickBot="1" x14ac:dyDescent="0.35">
      <c r="B79" s="12">
        <v>570</v>
      </c>
      <c r="C79" s="31">
        <v>1478.8339999999962</v>
      </c>
    </row>
    <row r="80" spans="2:3" ht="15" thickBot="1" x14ac:dyDescent="0.35">
      <c r="B80" s="12">
        <v>580</v>
      </c>
      <c r="C80" s="31">
        <v>1955.9039999999914</v>
      </c>
    </row>
    <row r="81" spans="2:3" ht="15" thickBot="1" x14ac:dyDescent="0.35">
      <c r="B81" s="12">
        <v>590</v>
      </c>
      <c r="C81" s="31">
        <v>2422.0259999999944</v>
      </c>
    </row>
    <row r="82" spans="2:3" ht="15" thickBot="1" x14ac:dyDescent="0.35">
      <c r="B82" s="12">
        <v>600</v>
      </c>
      <c r="C82" s="31">
        <v>2877.1999999999989</v>
      </c>
    </row>
    <row r="83" spans="2:3" ht="15" thickBot="1" x14ac:dyDescent="0.35">
      <c r="B83" s="12">
        <v>610</v>
      </c>
      <c r="C83" s="31">
        <v>3321.4259999999886</v>
      </c>
    </row>
    <row r="84" spans="2:3" ht="15" thickBot="1" x14ac:dyDescent="0.35">
      <c r="B84" s="12">
        <v>620</v>
      </c>
      <c r="C84" s="31">
        <v>3754.7039999999979</v>
      </c>
    </row>
    <row r="85" spans="2:3" ht="15" thickBot="1" x14ac:dyDescent="0.35">
      <c r="B85" s="12">
        <v>630</v>
      </c>
      <c r="C85" s="31">
        <v>4177.0339999999887</v>
      </c>
    </row>
    <row r="86" spans="2:3" ht="15" thickBot="1" x14ac:dyDescent="0.35">
      <c r="B86" s="12">
        <v>640</v>
      </c>
      <c r="C86" s="31">
        <v>4588.4159999999902</v>
      </c>
    </row>
    <row r="87" spans="2:3" ht="15" thickBot="1" x14ac:dyDescent="0.35">
      <c r="B87" s="12">
        <v>650</v>
      </c>
      <c r="C87" s="31">
        <v>4988.8499999999985</v>
      </c>
    </row>
    <row r="88" spans="2:3" ht="15" thickBot="1" x14ac:dyDescent="0.35">
      <c r="B88" s="12">
        <v>660</v>
      </c>
      <c r="C88" s="31">
        <v>5378.3359999999921</v>
      </c>
    </row>
    <row r="89" spans="2:3" ht="15" thickBot="1" x14ac:dyDescent="0.35">
      <c r="B89" s="12">
        <v>670</v>
      </c>
      <c r="C89" s="31">
        <v>5756.8739999999962</v>
      </c>
    </row>
    <row r="90" spans="2:3" ht="15" thickBot="1" x14ac:dyDescent="0.35">
      <c r="B90" s="12">
        <v>680</v>
      </c>
      <c r="C90" s="31">
        <v>6124.463999999989</v>
      </c>
    </row>
    <row r="91" spans="2:3" ht="15" thickBot="1" x14ac:dyDescent="0.35">
      <c r="B91" s="12">
        <v>690</v>
      </c>
      <c r="C91" s="31">
        <v>6481.1059999999925</v>
      </c>
    </row>
    <row r="92" spans="2:3" ht="15" thickBot="1" x14ac:dyDescent="0.35">
      <c r="B92" s="12">
        <v>700</v>
      </c>
      <c r="C92" s="31">
        <v>6826.7999999999993</v>
      </c>
    </row>
    <row r="93" spans="2:3" ht="15" thickBot="1" x14ac:dyDescent="0.35">
      <c r="B93" s="12">
        <v>710</v>
      </c>
      <c r="C93" s="31">
        <v>7161.5459999999875</v>
      </c>
    </row>
    <row r="94" spans="2:3" ht="15" thickBot="1" x14ac:dyDescent="0.35">
      <c r="B94" s="12">
        <v>720</v>
      </c>
      <c r="C94" s="31">
        <v>7485.3439999999973</v>
      </c>
    </row>
    <row r="95" spans="2:3" ht="15" thickBot="1" x14ac:dyDescent="0.35">
      <c r="B95" s="12">
        <v>730</v>
      </c>
      <c r="C95" s="31">
        <v>7798.1939999999886</v>
      </c>
    </row>
    <row r="96" spans="2:3" ht="15" thickBot="1" x14ac:dyDescent="0.35">
      <c r="B96" s="12">
        <v>740</v>
      </c>
      <c r="C96" s="31">
        <v>8100.0959999999941</v>
      </c>
    </row>
    <row r="97" spans="2:3" ht="15" thickBot="1" x14ac:dyDescent="0.35">
      <c r="B97" s="12">
        <v>750</v>
      </c>
      <c r="C97" s="31">
        <v>8391.0499999999956</v>
      </c>
    </row>
    <row r="98" spans="2:3" ht="15" thickBot="1" x14ac:dyDescent="0.35">
      <c r="B98" s="12">
        <v>760</v>
      </c>
      <c r="C98" s="31">
        <v>8671.0559999999896</v>
      </c>
    </row>
    <row r="99" spans="2:3" ht="15" thickBot="1" x14ac:dyDescent="0.35">
      <c r="B99" s="12">
        <v>770</v>
      </c>
      <c r="C99" s="31">
        <v>8940.1139999999868</v>
      </c>
    </row>
    <row r="100" spans="2:3" ht="15" thickBot="1" x14ac:dyDescent="0.35">
      <c r="B100" s="12">
        <v>780</v>
      </c>
      <c r="C100" s="31">
        <v>9198.2239999999947</v>
      </c>
    </row>
    <row r="101" spans="2:3" ht="15" thickBot="1" x14ac:dyDescent="0.35">
      <c r="B101" s="12">
        <v>790</v>
      </c>
      <c r="C101" s="31">
        <v>9445.3859999999841</v>
      </c>
    </row>
    <row r="102" spans="2:3" ht="15" thickBot="1" x14ac:dyDescent="0.35">
      <c r="B102" s="12">
        <v>800</v>
      </c>
      <c r="C102" s="31">
        <v>9681.5999999999985</v>
      </c>
    </row>
    <row r="103" spans="2:3" ht="15" thickBot="1" x14ac:dyDescent="0.35">
      <c r="B103" s="12">
        <v>810</v>
      </c>
      <c r="C103" s="31">
        <v>9906.8659999999873</v>
      </c>
    </row>
    <row r="104" spans="2:3" ht="15" thickBot="1" x14ac:dyDescent="0.35">
      <c r="B104" s="12">
        <v>820</v>
      </c>
      <c r="C104" s="31">
        <v>10121.183999999994</v>
      </c>
    </row>
    <row r="105" spans="2:3" ht="15" thickBot="1" x14ac:dyDescent="0.35">
      <c r="B105" s="12">
        <v>830</v>
      </c>
      <c r="C105" s="31">
        <v>10324.553999999989</v>
      </c>
    </row>
    <row r="106" spans="2:3" ht="15" thickBot="1" x14ac:dyDescent="0.35">
      <c r="B106" s="12">
        <v>840</v>
      </c>
      <c r="C106" s="31">
        <v>10516.975999999995</v>
      </c>
    </row>
    <row r="107" spans="2:3" ht="15" thickBot="1" x14ac:dyDescent="0.35">
      <c r="B107" s="12">
        <v>850</v>
      </c>
      <c r="C107" s="31">
        <v>10698.449999999983</v>
      </c>
    </row>
    <row r="108" spans="2:3" ht="15" thickBot="1" x14ac:dyDescent="0.35">
      <c r="B108" s="12">
        <v>860</v>
      </c>
      <c r="C108" s="31">
        <v>10868.975999999995</v>
      </c>
    </row>
    <row r="109" spans="2:3" ht="15" thickBot="1" x14ac:dyDescent="0.35">
      <c r="B109" s="12">
        <v>870</v>
      </c>
      <c r="C109" s="31">
        <v>11028.554000000004</v>
      </c>
    </row>
    <row r="110" spans="2:3" ht="15" thickBot="1" x14ac:dyDescent="0.35">
      <c r="B110" s="12">
        <v>880</v>
      </c>
      <c r="C110" s="31">
        <v>11177.183999999979</v>
      </c>
    </row>
    <row r="111" spans="2:3" ht="15" thickBot="1" x14ac:dyDescent="0.35">
      <c r="B111" s="12">
        <v>890</v>
      </c>
      <c r="C111" s="31">
        <v>11314.865999999987</v>
      </c>
    </row>
    <row r="112" spans="2:3" ht="15" thickBot="1" x14ac:dyDescent="0.35">
      <c r="B112" s="12">
        <v>900</v>
      </c>
      <c r="C112" s="31">
        <v>11441.599999999984</v>
      </c>
    </row>
    <row r="113" spans="2:3" ht="15" thickBot="1" x14ac:dyDescent="0.35">
      <c r="B113" s="12">
        <v>910</v>
      </c>
      <c r="C113" s="31">
        <v>11557.385999999984</v>
      </c>
    </row>
    <row r="114" spans="2:3" ht="15" thickBot="1" x14ac:dyDescent="0.35">
      <c r="B114" s="12">
        <v>920</v>
      </c>
      <c r="C114" s="31">
        <v>11662.223999999995</v>
      </c>
    </row>
    <row r="115" spans="2:3" ht="15" thickBot="1" x14ac:dyDescent="0.35">
      <c r="B115" s="12">
        <v>930</v>
      </c>
      <c r="C115" s="31">
        <v>11756.113999999987</v>
      </c>
    </row>
    <row r="116" spans="2:3" ht="15" thickBot="1" x14ac:dyDescent="0.35">
      <c r="B116" s="12">
        <v>940</v>
      </c>
      <c r="C116" s="31">
        <v>11839.05599999999</v>
      </c>
    </row>
    <row r="117" spans="2:3" ht="15" thickBot="1" x14ac:dyDescent="0.35">
      <c r="B117" s="12">
        <v>950</v>
      </c>
      <c r="C117" s="31">
        <v>11911.049999999996</v>
      </c>
    </row>
    <row r="118" spans="2:3" ht="15" thickBot="1" x14ac:dyDescent="0.35">
      <c r="B118" s="12">
        <v>960</v>
      </c>
      <c r="C118" s="31">
        <v>11972.095999999969</v>
      </c>
    </row>
    <row r="119" spans="2:3" ht="15" thickBot="1" x14ac:dyDescent="0.35">
      <c r="B119" s="12">
        <v>970</v>
      </c>
      <c r="C119" s="31">
        <v>12022.193999999989</v>
      </c>
    </row>
    <row r="120" spans="2:3" ht="15" thickBot="1" x14ac:dyDescent="0.35">
      <c r="B120" s="12">
        <v>980</v>
      </c>
      <c r="C120" s="31">
        <v>12061.34399999999</v>
      </c>
    </row>
    <row r="121" spans="2:3" ht="15" thickBot="1" x14ac:dyDescent="0.35">
      <c r="B121" s="12">
        <v>990</v>
      </c>
      <c r="C121" s="31">
        <v>12089.545999999995</v>
      </c>
    </row>
    <row r="122" spans="2:3" ht="15" thickBot="1" x14ac:dyDescent="0.35">
      <c r="B122" s="12">
        <v>1000</v>
      </c>
      <c r="C122" s="31">
        <v>12106.799999999996</v>
      </c>
    </row>
    <row r="123" spans="2:3" ht="15" thickBot="1" x14ac:dyDescent="0.35">
      <c r="B123" s="12">
        <v>1010</v>
      </c>
      <c r="C123" s="31">
        <v>12113.105999999978</v>
      </c>
    </row>
    <row r="124" spans="2:3" ht="15" thickBot="1" x14ac:dyDescent="0.35">
      <c r="B124" s="12">
        <v>1020</v>
      </c>
      <c r="C124" s="31">
        <v>12108.463999999985</v>
      </c>
    </row>
    <row r="125" spans="2:3" ht="15" thickBot="1" x14ac:dyDescent="0.35">
      <c r="B125" s="12">
        <v>1030</v>
      </c>
      <c r="C125" s="31">
        <v>12092.873999999982</v>
      </c>
    </row>
    <row r="126" spans="2:3" ht="15" thickBot="1" x14ac:dyDescent="0.35">
      <c r="B126" s="12">
        <v>1040</v>
      </c>
      <c r="C126" s="31">
        <v>12066.335999999996</v>
      </c>
    </row>
    <row r="127" spans="2:3" ht="15" thickBot="1" x14ac:dyDescent="0.35">
      <c r="B127" s="12">
        <v>1050</v>
      </c>
      <c r="C127" s="31">
        <v>12028.849999999999</v>
      </c>
    </row>
    <row r="128" spans="2:3" ht="15" thickBot="1" x14ac:dyDescent="0.35">
      <c r="B128" s="12">
        <v>1060</v>
      </c>
      <c r="C128" s="31">
        <v>11980.415999999976</v>
      </c>
    </row>
    <row r="129" spans="2:3" ht="15" thickBot="1" x14ac:dyDescent="0.35">
      <c r="B129" s="12">
        <v>1070</v>
      </c>
      <c r="C129" s="31">
        <v>11921.033999999985</v>
      </c>
    </row>
    <row r="130" spans="2:3" ht="15" thickBot="1" x14ac:dyDescent="0.35">
      <c r="B130" s="12">
        <v>1080</v>
      </c>
      <c r="C130" s="31">
        <v>11850.703999999991</v>
      </c>
    </row>
    <row r="131" spans="2:3" ht="15" thickBot="1" x14ac:dyDescent="0.35">
      <c r="B131" s="12">
        <v>1090</v>
      </c>
      <c r="C131" s="31">
        <v>11769.425999999999</v>
      </c>
    </row>
    <row r="132" spans="2:3" ht="15" thickBot="1" x14ac:dyDescent="0.35">
      <c r="B132" s="12">
        <v>1100</v>
      </c>
      <c r="C132" s="31">
        <v>11677.199999999997</v>
      </c>
    </row>
    <row r="133" spans="2:3" ht="15" thickBot="1" x14ac:dyDescent="0.35">
      <c r="B133" s="12">
        <v>1110</v>
      </c>
      <c r="C133" s="31">
        <v>11574.025999999976</v>
      </c>
    </row>
    <row r="134" spans="2:3" ht="15" thickBot="1" x14ac:dyDescent="0.35">
      <c r="B134" s="12">
        <v>1120</v>
      </c>
      <c r="C134" s="31">
        <v>11459.903999999988</v>
      </c>
    </row>
    <row r="135" spans="2:3" ht="15" thickBot="1" x14ac:dyDescent="0.35">
      <c r="B135" s="12">
        <v>1130</v>
      </c>
      <c r="C135" s="31">
        <v>11334.833999999995</v>
      </c>
    </row>
    <row r="136" spans="2:3" ht="15" thickBot="1" x14ac:dyDescent="0.35">
      <c r="B136" s="12">
        <v>1140</v>
      </c>
      <c r="C136" s="31">
        <v>11198.815999999992</v>
      </c>
    </row>
    <row r="137" spans="2:3" ht="15" thickBot="1" x14ac:dyDescent="0.35">
      <c r="B137" s="12">
        <v>1150</v>
      </c>
      <c r="C137" s="31">
        <v>11051.849999999999</v>
      </c>
    </row>
    <row r="138" spans="2:3" ht="15" thickBot="1" x14ac:dyDescent="0.35">
      <c r="B138" s="12">
        <v>1160</v>
      </c>
      <c r="C138" s="31">
        <v>10893.935999999987</v>
      </c>
    </row>
    <row r="139" spans="2:3" ht="15" thickBot="1" x14ac:dyDescent="0.35">
      <c r="B139" s="12">
        <v>1170</v>
      </c>
      <c r="C139" s="31">
        <v>10725.073999999986</v>
      </c>
    </row>
    <row r="140" spans="2:3" ht="15" thickBot="1" x14ac:dyDescent="0.35">
      <c r="B140" s="12">
        <v>1180</v>
      </c>
      <c r="C140" s="31">
        <v>10545.263999999988</v>
      </c>
    </row>
    <row r="141" spans="2:3" ht="15" thickBot="1" x14ac:dyDescent="0.35">
      <c r="B141" s="12">
        <v>1190</v>
      </c>
      <c r="C141" s="31">
        <v>10354.505999999994</v>
      </c>
    </row>
    <row r="142" spans="2:3" ht="15" thickBot="1" x14ac:dyDescent="0.35">
      <c r="B142" s="12">
        <v>1200</v>
      </c>
      <c r="C142" s="31">
        <v>10152.799999999996</v>
      </c>
    </row>
    <row r="143" spans="2:3" ht="15" thickBot="1" x14ac:dyDescent="0.35">
      <c r="B143" s="12">
        <v>1210</v>
      </c>
      <c r="C143" s="31">
        <v>9940.1459999999788</v>
      </c>
    </row>
    <row r="144" spans="2:3" ht="15" thickBot="1" x14ac:dyDescent="0.35">
      <c r="B144" s="12">
        <v>1220</v>
      </c>
      <c r="C144" s="31">
        <v>9716.5439999999799</v>
      </c>
    </row>
    <row r="145" spans="2:3" ht="15" thickBot="1" x14ac:dyDescent="0.35">
      <c r="B145" s="12">
        <v>1230</v>
      </c>
      <c r="C145" s="31">
        <v>9481.9939999999915</v>
      </c>
    </row>
    <row r="146" spans="2:3" ht="15" thickBot="1" x14ac:dyDescent="0.35">
      <c r="B146" s="12">
        <v>1240</v>
      </c>
      <c r="C146" s="31">
        <v>9236.4959999999919</v>
      </c>
    </row>
    <row r="147" spans="2:3" ht="15" thickBot="1" x14ac:dyDescent="0.35">
      <c r="B147" s="12">
        <v>1250</v>
      </c>
      <c r="C147" s="31">
        <v>8980.0499999999956</v>
      </c>
    </row>
    <row r="148" spans="2:3" ht="15" thickBot="1" x14ac:dyDescent="0.35">
      <c r="B148" s="12">
        <v>1260</v>
      </c>
      <c r="C148" s="31">
        <v>8712.6559999999808</v>
      </c>
    </row>
    <row r="149" spans="2:3" ht="15" thickBot="1" x14ac:dyDescent="0.35">
      <c r="B149" s="12">
        <v>1270</v>
      </c>
      <c r="C149" s="31">
        <v>8434.3139999999912</v>
      </c>
    </row>
    <row r="150" spans="2:3" ht="15" thickBot="1" x14ac:dyDescent="0.35">
      <c r="B150" s="12">
        <v>1280</v>
      </c>
      <c r="C150" s="31">
        <v>8145.0239999999867</v>
      </c>
    </row>
    <row r="151" spans="2:3" ht="15" thickBot="1" x14ac:dyDescent="0.35">
      <c r="B151" s="12">
        <v>1290</v>
      </c>
      <c r="C151" s="31">
        <v>7844.7859999999964</v>
      </c>
    </row>
    <row r="152" spans="2:3" ht="15" thickBot="1" x14ac:dyDescent="0.35">
      <c r="B152" s="12">
        <v>1300</v>
      </c>
      <c r="C152" s="31">
        <v>7533.5999999999985</v>
      </c>
    </row>
    <row r="153" spans="2:3" ht="15" thickBot="1" x14ac:dyDescent="0.35">
      <c r="B153" s="12">
        <v>1310</v>
      </c>
      <c r="C153" s="31">
        <v>7211.4659999999785</v>
      </c>
    </row>
    <row r="154" spans="2:3" ht="15" thickBot="1" x14ac:dyDescent="0.35">
      <c r="B154" s="12">
        <v>1320</v>
      </c>
      <c r="C154" s="31">
        <v>6878.3839999999836</v>
      </c>
    </row>
    <row r="155" spans="2:3" ht="15" thickBot="1" x14ac:dyDescent="0.35">
      <c r="B155" s="12">
        <v>1330</v>
      </c>
      <c r="C155" s="31">
        <v>6534.3539999999921</v>
      </c>
    </row>
    <row r="156" spans="2:3" ht="15" thickBot="1" x14ac:dyDescent="0.35">
      <c r="B156" s="12">
        <v>1340</v>
      </c>
      <c r="C156" s="31">
        <v>6179.3760000000002</v>
      </c>
    </row>
    <row r="157" spans="2:3" ht="15" thickBot="1" x14ac:dyDescent="0.35">
      <c r="B157" s="12">
        <v>1350</v>
      </c>
      <c r="C157" s="31">
        <v>5813.4499999999971</v>
      </c>
    </row>
    <row r="158" spans="2:3" ht="15" thickBot="1" x14ac:dyDescent="0.35">
      <c r="B158" s="12">
        <v>1360</v>
      </c>
      <c r="C158" s="31">
        <v>5436.5759999999755</v>
      </c>
    </row>
    <row r="159" spans="2:3" ht="15" thickBot="1" x14ac:dyDescent="0.35">
      <c r="B159" s="12">
        <v>1370</v>
      </c>
      <c r="C159" s="31">
        <v>5048.7539999999899</v>
      </c>
    </row>
    <row r="160" spans="2:3" ht="15" thickBot="1" x14ac:dyDescent="0.35">
      <c r="B160" s="12">
        <v>1380</v>
      </c>
      <c r="C160" s="31">
        <v>4649.9839999999967</v>
      </c>
    </row>
    <row r="161" spans="2:3" ht="15" thickBot="1" x14ac:dyDescent="0.35">
      <c r="B161" s="12">
        <v>1390</v>
      </c>
      <c r="C161" s="31">
        <v>4240.2659999999923</v>
      </c>
    </row>
    <row r="162" spans="2:3" ht="15" thickBot="1" x14ac:dyDescent="0.35">
      <c r="B162" s="12">
        <v>1400</v>
      </c>
      <c r="C162" s="31">
        <v>3819.5999999999985</v>
      </c>
    </row>
    <row r="163" spans="2:3" ht="15" thickBot="1" x14ac:dyDescent="0.35">
      <c r="B163" s="12">
        <v>1410</v>
      </c>
      <c r="C163" s="31">
        <v>3387.9859999999862</v>
      </c>
    </row>
    <row r="164" spans="2:3" ht="15" thickBot="1" x14ac:dyDescent="0.35">
      <c r="B164" s="12">
        <v>1420</v>
      </c>
      <c r="C164" s="31">
        <v>2945.4239999999754</v>
      </c>
    </row>
    <row r="165" spans="2:3" ht="15" thickBot="1" x14ac:dyDescent="0.35">
      <c r="B165" s="12">
        <v>1430</v>
      </c>
      <c r="C165" s="31">
        <v>2491.9139999999898</v>
      </c>
    </row>
    <row r="166" spans="2:3" ht="15" thickBot="1" x14ac:dyDescent="0.35">
      <c r="B166" s="12">
        <v>1440</v>
      </c>
      <c r="C166" s="31">
        <v>2027.4560000000056</v>
      </c>
    </row>
    <row r="167" spans="2:3" ht="15" thickBot="1" x14ac:dyDescent="0.35">
      <c r="B167" s="12">
        <v>1450</v>
      </c>
      <c r="C167" s="31">
        <v>1552.0499999999993</v>
      </c>
    </row>
    <row r="168" spans="2:3" ht="15" thickBot="1" x14ac:dyDescent="0.35">
      <c r="B168" s="12">
        <v>1460</v>
      </c>
      <c r="C168" s="31">
        <v>1065.6959999999726</v>
      </c>
    </row>
    <row r="169" spans="2:3" ht="15" thickBot="1" x14ac:dyDescent="0.35">
      <c r="B169" s="12">
        <v>1470</v>
      </c>
      <c r="C169" s="31">
        <v>568.39399999999432</v>
      </c>
    </row>
    <row r="170" spans="2:3" ht="15" thickBot="1" x14ac:dyDescent="0.35">
      <c r="B170" s="12">
        <v>1480</v>
      </c>
      <c r="C170" s="31">
        <v>60.143999999994406</v>
      </c>
    </row>
    <row r="171" spans="2:3" ht="15" thickBot="1" x14ac:dyDescent="0.35">
      <c r="B171" s="12">
        <v>1490</v>
      </c>
      <c r="C171" s="31">
        <v>-459.05400000000373</v>
      </c>
    </row>
    <row r="172" spans="2:3" ht="15" thickBot="1" x14ac:dyDescent="0.35">
      <c r="B172" s="12">
        <v>1500</v>
      </c>
      <c r="C172" s="31">
        <v>-989.19999999999982</v>
      </c>
    </row>
    <row r="173" spans="2:3" ht="15" thickBot="1" x14ac:dyDescent="0.35">
      <c r="B173" s="12">
        <v>1510</v>
      </c>
      <c r="C173" s="31">
        <v>-1530.2940000000171</v>
      </c>
    </row>
    <row r="174" spans="2:3" ht="15" thickBot="1" x14ac:dyDescent="0.35">
      <c r="B174" s="12">
        <v>1520</v>
      </c>
      <c r="C174" s="31">
        <v>-2082.3360000000102</v>
      </c>
    </row>
    <row r="175" spans="2:3" ht="15" thickBot="1" x14ac:dyDescent="0.35">
      <c r="B175" s="12">
        <v>1530</v>
      </c>
      <c r="C175" s="31">
        <v>-2645.3260000000009</v>
      </c>
    </row>
    <row r="176" spans="2:3" ht="15" thickBot="1" x14ac:dyDescent="0.35">
      <c r="B176" s="12">
        <v>1540</v>
      </c>
      <c r="C176" s="31">
        <v>-3219.2640000000119</v>
      </c>
    </row>
    <row r="177" spans="2:3" ht="15" thickBot="1" x14ac:dyDescent="0.35">
      <c r="B177" s="12">
        <v>1550</v>
      </c>
      <c r="C177" s="31">
        <v>-3804.1499999999996</v>
      </c>
    </row>
  </sheetData>
  <mergeCells count="15">
    <mergeCell ref="A4:B4"/>
    <mergeCell ref="C22:D22"/>
    <mergeCell ref="E22:F22"/>
    <mergeCell ref="G22:H22"/>
    <mergeCell ref="I23:J24"/>
    <mergeCell ref="I22:J22"/>
    <mergeCell ref="C23:D24"/>
    <mergeCell ref="E23:F24"/>
    <mergeCell ref="G23:H24"/>
    <mergeCell ref="B54:C54"/>
    <mergeCell ref="D54:E54"/>
    <mergeCell ref="F54:G54"/>
    <mergeCell ref="B53:C53"/>
    <mergeCell ref="D53:E53"/>
    <mergeCell ref="F53:G53"/>
  </mergeCells>
  <conditionalFormatting sqref="C63:C177">
    <cfRule type="top10" dxfId="1" priority="3" rank="1"/>
  </conditionalFormatting>
  <conditionalFormatting sqref="G47:J47">
    <cfRule type="top10" dxfId="0" priority="1" bottom="1" rank="1"/>
  </conditionalFormatting>
  <pageMargins left="0.25" right="0.25" top="0.75" bottom="0.75" header="0.3" footer="0.3"/>
  <pageSetup paperSize="9" scale="74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2024-09-26T13:00:32Z</dcterms:modified>
</cp:coreProperties>
</file>